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vezo\Desktop\Privé\Aéroclub PDD\W&amp;B\"/>
    </mc:Choice>
  </mc:AlternateContent>
  <xr:revisionPtr revIDLastSave="0" documentId="13_ncr:1_{CF6EA71D-7AEA-4CAC-B02A-E5D04EA33474}" xr6:coauthVersionLast="47" xr6:coauthVersionMax="47" xr10:uidLastSave="{00000000-0000-0000-0000-000000000000}"/>
  <workbookProtection workbookAlgorithmName="SHA-512" workbookHashValue="RGBd8PyuFZZJ8QCMydbubermPKS0O36veNmCFNQhNh8R+aPu+KMHPrCUtT+OjEO2JSKeF380X3K1WY8evW1Lfg==" workbookSaltValue="rRKnTuhLnlvVuaAIZBFB/w==" workbookSpinCount="100000" lockStructure="1"/>
  <bookViews>
    <workbookView xWindow="20" yWindow="20" windowWidth="19180" windowHeight="11260" xr2:uid="{B2A02638-AEE5-4E73-82C5-317DCA594E19}"/>
  </bookViews>
  <sheets>
    <sheet name="F-GFXD" sheetId="4" r:id="rId1"/>
    <sheet name="F-GLDA" sheetId="1" state="hidden" r:id="rId2"/>
    <sheet name="F-GMKT" sheetId="5" state="hidden" r:id="rId3"/>
    <sheet name="F-HUNN" sheetId="6" state="hidden" r:id="rId4"/>
    <sheet name="DONNEES" sheetId="2" state="hidden" r:id="rId5"/>
  </sheets>
  <definedNames>
    <definedName name="RPMDA">DONNEES!$H$327:$H$329</definedName>
    <definedName name="RPMKT">DONNEES!$N$378:$N$380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6" i="5"/>
  <c r="C6" i="4"/>
  <c r="D6" i="4"/>
  <c r="F12" i="1"/>
  <c r="J18" i="5"/>
  <c r="Q4" i="2" s="1"/>
  <c r="J18" i="1"/>
  <c r="K4" i="2" s="1"/>
  <c r="E4" i="2"/>
  <c r="W5" i="2"/>
  <c r="B6" i="5"/>
  <c r="B13" i="6"/>
  <c r="B15" i="6" s="1"/>
  <c r="T18" i="2" s="1"/>
  <c r="D6" i="6"/>
  <c r="D11" i="6"/>
  <c r="D9" i="6"/>
  <c r="D8" i="6"/>
  <c r="G3" i="6"/>
  <c r="B16" i="5"/>
  <c r="D16" i="5" s="1"/>
  <c r="B15" i="5"/>
  <c r="D13" i="5"/>
  <c r="D11" i="5"/>
  <c r="D10" i="5"/>
  <c r="D9" i="5"/>
  <c r="D8" i="5"/>
  <c r="I3" i="5"/>
  <c r="N24" i="2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322" i="2" s="1"/>
  <c r="N323" i="2" s="1"/>
  <c r="N324" i="2" s="1"/>
  <c r="N325" i="2" s="1"/>
  <c r="P31" i="2"/>
  <c r="P32" i="2" s="1"/>
  <c r="H24" i="2"/>
  <c r="B23" i="2"/>
  <c r="J31" i="2"/>
  <c r="J32" i="2" s="1"/>
  <c r="D30" i="2"/>
  <c r="D31" i="2" s="1"/>
  <c r="B15" i="4"/>
  <c r="D15" i="4" s="1"/>
  <c r="D13" i="4"/>
  <c r="D11" i="4"/>
  <c r="D10" i="4"/>
  <c r="D9" i="4"/>
  <c r="D8" i="4"/>
  <c r="I3" i="4"/>
  <c r="B6" i="2" l="1"/>
  <c r="I8" i="4" s="1"/>
  <c r="F10" i="4" s="1"/>
  <c r="C6" i="2"/>
  <c r="E5" i="2"/>
  <c r="H6" i="2"/>
  <c r="I7" i="2"/>
  <c r="I6" i="2"/>
  <c r="O7" i="2"/>
  <c r="O6" i="2"/>
  <c r="Q6" i="2"/>
  <c r="N6" i="2"/>
  <c r="Q5" i="2"/>
  <c r="N7" i="2"/>
  <c r="W6" i="2"/>
  <c r="T6" i="2"/>
  <c r="I9" i="6" s="1"/>
  <c r="F11" i="6" s="1"/>
  <c r="U6" i="2"/>
  <c r="B18" i="5"/>
  <c r="D30" i="5" s="1"/>
  <c r="N19" i="2" s="1"/>
  <c r="M24" i="2"/>
  <c r="N326" i="2"/>
  <c r="M325" i="2"/>
  <c r="D30" i="6"/>
  <c r="A21" i="6" s="1"/>
  <c r="D13" i="6"/>
  <c r="D15" i="6" s="1"/>
  <c r="D15" i="5"/>
  <c r="D18" i="5" s="1"/>
  <c r="M26" i="2"/>
  <c r="M25" i="2"/>
  <c r="B24" i="2"/>
  <c r="A23" i="2"/>
  <c r="D17" i="4"/>
  <c r="B17" i="4"/>
  <c r="I10" i="5" l="1"/>
  <c r="F12" i="5" s="1"/>
  <c r="A21" i="5"/>
  <c r="I30" i="5"/>
  <c r="H21" i="5" s="1"/>
  <c r="C15" i="6"/>
  <c r="T19" i="2" s="1"/>
  <c r="I30" i="6"/>
  <c r="H21" i="6" s="1"/>
  <c r="N327" i="2"/>
  <c r="M326" i="2"/>
  <c r="C18" i="5"/>
  <c r="N20" i="2" s="1"/>
  <c r="M27" i="2"/>
  <c r="M28" i="2"/>
  <c r="D30" i="4"/>
  <c r="A21" i="4" s="1"/>
  <c r="B25" i="2"/>
  <c r="A24" i="2"/>
  <c r="C17" i="4"/>
  <c r="K6" i="2"/>
  <c r="H7" i="2"/>
  <c r="K5" i="2"/>
  <c r="B15" i="1"/>
  <c r="D15" i="1" s="1"/>
  <c r="B16" i="1"/>
  <c r="D13" i="1"/>
  <c r="D9" i="1"/>
  <c r="D10" i="1"/>
  <c r="D11" i="1"/>
  <c r="D8" i="1"/>
  <c r="I3" i="1"/>
  <c r="O19" i="2" l="1"/>
  <c r="O20" i="2"/>
  <c r="U18" i="2"/>
  <c r="U19" i="2"/>
  <c r="N328" i="2"/>
  <c r="M327" i="2"/>
  <c r="M29" i="2"/>
  <c r="B18" i="2"/>
  <c r="I30" i="4"/>
  <c r="C18" i="2" s="1"/>
  <c r="B26" i="2"/>
  <c r="A25" i="2"/>
  <c r="B19" i="2"/>
  <c r="I10" i="1"/>
  <c r="B18" i="1"/>
  <c r="D30" i="1" s="1"/>
  <c r="A21" i="1" s="1"/>
  <c r="D16" i="1"/>
  <c r="D18" i="1" s="1"/>
  <c r="V18" i="2" l="1"/>
  <c r="I20" i="6" s="1"/>
  <c r="N329" i="2"/>
  <c r="M328" i="2"/>
  <c r="M30" i="2"/>
  <c r="C19" i="2"/>
  <c r="B27" i="2"/>
  <c r="A26" i="2"/>
  <c r="I21" i="4"/>
  <c r="I30" i="1"/>
  <c r="H21" i="1" s="1"/>
  <c r="H19" i="2"/>
  <c r="C18" i="1"/>
  <c r="H20" i="2" s="1"/>
  <c r="A20" i="6" l="1"/>
  <c r="N330" i="2"/>
  <c r="M329" i="2"/>
  <c r="M31" i="2"/>
  <c r="B28" i="2"/>
  <c r="A27" i="2"/>
  <c r="I19" i="2"/>
  <c r="I20" i="2"/>
  <c r="N331" i="2" l="1"/>
  <c r="M330" i="2"/>
  <c r="M32" i="2"/>
  <c r="B29" i="2"/>
  <c r="A28" i="2"/>
  <c r="N332" i="2" l="1"/>
  <c r="M331" i="2"/>
  <c r="M33" i="2"/>
  <c r="B30" i="2"/>
  <c r="A29" i="2"/>
  <c r="N333" i="2" l="1"/>
  <c r="M332" i="2"/>
  <c r="M34" i="2"/>
  <c r="B31" i="2"/>
  <c r="A30" i="2"/>
  <c r="N334" i="2" l="1"/>
  <c r="M333" i="2"/>
  <c r="M35" i="2"/>
  <c r="B32" i="2"/>
  <c r="A31" i="2"/>
  <c r="N335" i="2" l="1"/>
  <c r="M334" i="2"/>
  <c r="M36" i="2"/>
  <c r="B33" i="2"/>
  <c r="A32" i="2"/>
  <c r="N336" i="2" l="1"/>
  <c r="M335" i="2"/>
  <c r="M37" i="2"/>
  <c r="B34" i="2"/>
  <c r="A33" i="2"/>
  <c r="N337" i="2" l="1"/>
  <c r="M336" i="2"/>
  <c r="M38" i="2"/>
  <c r="B35" i="2"/>
  <c r="A34" i="2"/>
  <c r="N338" i="2" l="1"/>
  <c r="M337" i="2"/>
  <c r="M39" i="2"/>
  <c r="B36" i="2"/>
  <c r="A35" i="2"/>
  <c r="N339" i="2" l="1"/>
  <c r="M338" i="2"/>
  <c r="M40" i="2"/>
  <c r="B37" i="2"/>
  <c r="A36" i="2"/>
  <c r="N340" i="2" l="1"/>
  <c r="M339" i="2"/>
  <c r="M41" i="2"/>
  <c r="B38" i="2"/>
  <c r="A37" i="2"/>
  <c r="N341" i="2" l="1"/>
  <c r="M340" i="2"/>
  <c r="M42" i="2"/>
  <c r="B39" i="2"/>
  <c r="A38" i="2"/>
  <c r="N342" i="2" l="1"/>
  <c r="M341" i="2"/>
  <c r="M43" i="2"/>
  <c r="B40" i="2"/>
  <c r="A39" i="2"/>
  <c r="N343" i="2" l="1"/>
  <c r="M342" i="2"/>
  <c r="M44" i="2"/>
  <c r="B41" i="2"/>
  <c r="A40" i="2"/>
  <c r="N344" i="2" l="1"/>
  <c r="M343" i="2"/>
  <c r="M45" i="2"/>
  <c r="B42" i="2"/>
  <c r="A41" i="2"/>
  <c r="N345" i="2" l="1"/>
  <c r="M344" i="2"/>
  <c r="M46" i="2"/>
  <c r="B43" i="2"/>
  <c r="A42" i="2"/>
  <c r="N346" i="2" l="1"/>
  <c r="M345" i="2"/>
  <c r="M47" i="2"/>
  <c r="B44" i="2"/>
  <c r="A43" i="2"/>
  <c r="N347" i="2" l="1"/>
  <c r="M346" i="2"/>
  <c r="M48" i="2"/>
  <c r="B45" i="2"/>
  <c r="A44" i="2"/>
  <c r="N348" i="2" l="1"/>
  <c r="M347" i="2"/>
  <c r="M49" i="2"/>
  <c r="B46" i="2"/>
  <c r="A45" i="2"/>
  <c r="N349" i="2" l="1"/>
  <c r="M348" i="2"/>
  <c r="M50" i="2"/>
  <c r="B47" i="2"/>
  <c r="A46" i="2"/>
  <c r="N350" i="2" l="1"/>
  <c r="M349" i="2"/>
  <c r="M51" i="2"/>
  <c r="B48" i="2"/>
  <c r="A47" i="2"/>
  <c r="N351" i="2" l="1"/>
  <c r="M350" i="2"/>
  <c r="M52" i="2"/>
  <c r="B49" i="2"/>
  <c r="A48" i="2"/>
  <c r="N352" i="2" l="1"/>
  <c r="M351" i="2"/>
  <c r="M53" i="2"/>
  <c r="B50" i="2"/>
  <c r="A49" i="2"/>
  <c r="N353" i="2" l="1"/>
  <c r="M352" i="2"/>
  <c r="M54" i="2"/>
  <c r="B51" i="2"/>
  <c r="A50" i="2"/>
  <c r="N354" i="2" l="1"/>
  <c r="M353" i="2"/>
  <c r="M55" i="2"/>
  <c r="B52" i="2"/>
  <c r="A51" i="2"/>
  <c r="N355" i="2" l="1"/>
  <c r="M354" i="2"/>
  <c r="M56" i="2"/>
  <c r="B53" i="2"/>
  <c r="A52" i="2"/>
  <c r="N356" i="2" l="1"/>
  <c r="M355" i="2"/>
  <c r="M57" i="2"/>
  <c r="B54" i="2"/>
  <c r="A53" i="2"/>
  <c r="N357" i="2" l="1"/>
  <c r="M356" i="2"/>
  <c r="M58" i="2"/>
  <c r="B55" i="2"/>
  <c r="A54" i="2"/>
  <c r="N358" i="2" l="1"/>
  <c r="M357" i="2"/>
  <c r="M59" i="2"/>
  <c r="B56" i="2"/>
  <c r="A55" i="2"/>
  <c r="N359" i="2" l="1"/>
  <c r="M358" i="2"/>
  <c r="M60" i="2"/>
  <c r="B57" i="2"/>
  <c r="A56" i="2"/>
  <c r="N360" i="2" l="1"/>
  <c r="M359" i="2"/>
  <c r="M61" i="2"/>
  <c r="B58" i="2"/>
  <c r="A57" i="2"/>
  <c r="N361" i="2" l="1"/>
  <c r="M360" i="2"/>
  <c r="M62" i="2"/>
  <c r="B59" i="2"/>
  <c r="A58" i="2"/>
  <c r="N362" i="2" l="1"/>
  <c r="M361" i="2"/>
  <c r="M63" i="2"/>
  <c r="B60" i="2"/>
  <c r="A59" i="2"/>
  <c r="N363" i="2" l="1"/>
  <c r="M362" i="2"/>
  <c r="M64" i="2"/>
  <c r="B61" i="2"/>
  <c r="A60" i="2"/>
  <c r="N364" i="2" l="1"/>
  <c r="M363" i="2"/>
  <c r="M65" i="2"/>
  <c r="B62" i="2"/>
  <c r="A61" i="2"/>
  <c r="N365" i="2" l="1"/>
  <c r="M364" i="2"/>
  <c r="M66" i="2"/>
  <c r="B63" i="2"/>
  <c r="A62" i="2"/>
  <c r="N366" i="2" l="1"/>
  <c r="M365" i="2"/>
  <c r="M67" i="2"/>
  <c r="B64" i="2"/>
  <c r="A63" i="2"/>
  <c r="N367" i="2" l="1"/>
  <c r="M366" i="2"/>
  <c r="M68" i="2"/>
  <c r="B65" i="2"/>
  <c r="A64" i="2"/>
  <c r="N368" i="2" l="1"/>
  <c r="M367" i="2"/>
  <c r="M69" i="2"/>
  <c r="B66" i="2"/>
  <c r="A65" i="2"/>
  <c r="N369" i="2" l="1"/>
  <c r="M368" i="2"/>
  <c r="M70" i="2"/>
  <c r="B67" i="2"/>
  <c r="A66" i="2"/>
  <c r="N370" i="2" l="1"/>
  <c r="M369" i="2"/>
  <c r="M71" i="2"/>
  <c r="B68" i="2"/>
  <c r="A67" i="2"/>
  <c r="N371" i="2" l="1"/>
  <c r="M370" i="2"/>
  <c r="M72" i="2"/>
  <c r="B69" i="2"/>
  <c r="A68" i="2"/>
  <c r="N372" i="2" l="1"/>
  <c r="M371" i="2"/>
  <c r="M73" i="2"/>
  <c r="B70" i="2"/>
  <c r="A69" i="2"/>
  <c r="N373" i="2" l="1"/>
  <c r="M372" i="2"/>
  <c r="M74" i="2"/>
  <c r="B71" i="2"/>
  <c r="A70" i="2"/>
  <c r="N374" i="2" l="1"/>
  <c r="M374" i="2" s="1"/>
  <c r="M373" i="2"/>
  <c r="M75" i="2"/>
  <c r="B72" i="2"/>
  <c r="A71" i="2"/>
  <c r="M76" i="2" l="1"/>
  <c r="B73" i="2"/>
  <c r="A72" i="2"/>
  <c r="M77" i="2" l="1"/>
  <c r="B74" i="2"/>
  <c r="A73" i="2"/>
  <c r="M78" i="2" l="1"/>
  <c r="B75" i="2"/>
  <c r="A74" i="2"/>
  <c r="M79" i="2" l="1"/>
  <c r="B76" i="2"/>
  <c r="A75" i="2"/>
  <c r="M80" i="2" l="1"/>
  <c r="B77" i="2"/>
  <c r="A76" i="2"/>
  <c r="M81" i="2" l="1"/>
  <c r="B78" i="2"/>
  <c r="A77" i="2"/>
  <c r="M82" i="2" l="1"/>
  <c r="B79" i="2"/>
  <c r="A78" i="2"/>
  <c r="M83" i="2" l="1"/>
  <c r="B80" i="2"/>
  <c r="A79" i="2"/>
  <c r="M84" i="2" l="1"/>
  <c r="B81" i="2"/>
  <c r="A80" i="2"/>
  <c r="M85" i="2" l="1"/>
  <c r="B82" i="2"/>
  <c r="A81" i="2"/>
  <c r="M86" i="2" l="1"/>
  <c r="B83" i="2"/>
  <c r="A82" i="2"/>
  <c r="M87" i="2" l="1"/>
  <c r="B84" i="2"/>
  <c r="A83" i="2"/>
  <c r="M88" i="2" l="1"/>
  <c r="B85" i="2"/>
  <c r="A84" i="2"/>
  <c r="M89" i="2" l="1"/>
  <c r="B86" i="2"/>
  <c r="A85" i="2"/>
  <c r="M90" i="2" l="1"/>
  <c r="B87" i="2"/>
  <c r="A86" i="2"/>
  <c r="M91" i="2" l="1"/>
  <c r="B88" i="2"/>
  <c r="A87" i="2"/>
  <c r="M92" i="2" l="1"/>
  <c r="B89" i="2"/>
  <c r="A88" i="2"/>
  <c r="M93" i="2" l="1"/>
  <c r="B90" i="2"/>
  <c r="A89" i="2"/>
  <c r="M94" i="2" l="1"/>
  <c r="B91" i="2"/>
  <c r="A90" i="2"/>
  <c r="M95" i="2" l="1"/>
  <c r="B92" i="2"/>
  <c r="A91" i="2"/>
  <c r="M96" i="2" l="1"/>
  <c r="B93" i="2"/>
  <c r="A92" i="2"/>
  <c r="M97" i="2" l="1"/>
  <c r="B94" i="2"/>
  <c r="A93" i="2"/>
  <c r="M98" i="2" l="1"/>
  <c r="B95" i="2"/>
  <c r="A94" i="2"/>
  <c r="M99" i="2" l="1"/>
  <c r="B96" i="2"/>
  <c r="A95" i="2"/>
  <c r="M100" i="2" l="1"/>
  <c r="B97" i="2"/>
  <c r="A96" i="2"/>
  <c r="M101" i="2" l="1"/>
  <c r="B98" i="2"/>
  <c r="A97" i="2"/>
  <c r="M102" i="2" l="1"/>
  <c r="B99" i="2"/>
  <c r="A98" i="2"/>
  <c r="M103" i="2" l="1"/>
  <c r="B100" i="2"/>
  <c r="A99" i="2"/>
  <c r="M104" i="2" l="1"/>
  <c r="B101" i="2"/>
  <c r="A100" i="2"/>
  <c r="M105" i="2" l="1"/>
  <c r="B102" i="2"/>
  <c r="A101" i="2"/>
  <c r="M106" i="2" l="1"/>
  <c r="B103" i="2"/>
  <c r="A102" i="2"/>
  <c r="M107" i="2" l="1"/>
  <c r="B104" i="2"/>
  <c r="A103" i="2"/>
  <c r="M108" i="2" l="1"/>
  <c r="B105" i="2"/>
  <c r="A104" i="2"/>
  <c r="M109" i="2" l="1"/>
  <c r="B106" i="2"/>
  <c r="A105" i="2"/>
  <c r="M110" i="2" l="1"/>
  <c r="B107" i="2"/>
  <c r="A106" i="2"/>
  <c r="M111" i="2" l="1"/>
  <c r="B108" i="2"/>
  <c r="A107" i="2"/>
  <c r="M112" i="2" l="1"/>
  <c r="B109" i="2"/>
  <c r="A108" i="2"/>
  <c r="M113" i="2" l="1"/>
  <c r="B110" i="2"/>
  <c r="A109" i="2"/>
  <c r="M114" i="2" l="1"/>
  <c r="B111" i="2"/>
  <c r="A110" i="2"/>
  <c r="M115" i="2" l="1"/>
  <c r="B112" i="2"/>
  <c r="A111" i="2"/>
  <c r="M116" i="2" l="1"/>
  <c r="B113" i="2"/>
  <c r="A112" i="2"/>
  <c r="M117" i="2" l="1"/>
  <c r="B114" i="2"/>
  <c r="A113" i="2"/>
  <c r="M118" i="2" l="1"/>
  <c r="B115" i="2"/>
  <c r="A114" i="2"/>
  <c r="M119" i="2" l="1"/>
  <c r="B116" i="2"/>
  <c r="A115" i="2"/>
  <c r="M120" i="2" l="1"/>
  <c r="B117" i="2"/>
  <c r="A116" i="2"/>
  <c r="M121" i="2" l="1"/>
  <c r="B118" i="2"/>
  <c r="A117" i="2"/>
  <c r="M122" i="2" l="1"/>
  <c r="B119" i="2"/>
  <c r="A118" i="2"/>
  <c r="M123" i="2" l="1"/>
  <c r="B120" i="2"/>
  <c r="A119" i="2"/>
  <c r="M124" i="2" l="1"/>
  <c r="B121" i="2"/>
  <c r="A120" i="2"/>
  <c r="M125" i="2" l="1"/>
  <c r="B122" i="2"/>
  <c r="A121" i="2"/>
  <c r="M126" i="2" l="1"/>
  <c r="B123" i="2"/>
  <c r="A122" i="2"/>
  <c r="M127" i="2" l="1"/>
  <c r="B124" i="2"/>
  <c r="A123" i="2"/>
  <c r="M128" i="2" l="1"/>
  <c r="B125" i="2"/>
  <c r="A124" i="2"/>
  <c r="M129" i="2" l="1"/>
  <c r="B126" i="2"/>
  <c r="A125" i="2"/>
  <c r="M130" i="2" l="1"/>
  <c r="B127" i="2"/>
  <c r="A126" i="2"/>
  <c r="M131" i="2" l="1"/>
  <c r="B128" i="2"/>
  <c r="A127" i="2"/>
  <c r="M132" i="2" l="1"/>
  <c r="B129" i="2"/>
  <c r="A128" i="2"/>
  <c r="M133" i="2" l="1"/>
  <c r="B130" i="2"/>
  <c r="A129" i="2"/>
  <c r="M134" i="2" l="1"/>
  <c r="B131" i="2"/>
  <c r="A130" i="2"/>
  <c r="M135" i="2" l="1"/>
  <c r="B132" i="2"/>
  <c r="A131" i="2"/>
  <c r="M136" i="2" l="1"/>
  <c r="B133" i="2"/>
  <c r="A132" i="2"/>
  <c r="M137" i="2" l="1"/>
  <c r="B134" i="2"/>
  <c r="A133" i="2"/>
  <c r="M138" i="2" l="1"/>
  <c r="B135" i="2"/>
  <c r="A134" i="2"/>
  <c r="M139" i="2" l="1"/>
  <c r="B136" i="2"/>
  <c r="A135" i="2"/>
  <c r="M140" i="2" l="1"/>
  <c r="B137" i="2"/>
  <c r="A136" i="2"/>
  <c r="M141" i="2" l="1"/>
  <c r="B138" i="2"/>
  <c r="A137" i="2"/>
  <c r="M142" i="2" l="1"/>
  <c r="B139" i="2"/>
  <c r="A138" i="2"/>
  <c r="M143" i="2" l="1"/>
  <c r="B140" i="2"/>
  <c r="A139" i="2"/>
  <c r="M144" i="2" l="1"/>
  <c r="B141" i="2"/>
  <c r="A140" i="2"/>
  <c r="M145" i="2" l="1"/>
  <c r="B142" i="2"/>
  <c r="A141" i="2"/>
  <c r="M146" i="2" l="1"/>
  <c r="B143" i="2"/>
  <c r="A142" i="2"/>
  <c r="M147" i="2" l="1"/>
  <c r="B144" i="2"/>
  <c r="A143" i="2"/>
  <c r="M148" i="2" l="1"/>
  <c r="B145" i="2"/>
  <c r="A144" i="2"/>
  <c r="M149" i="2" l="1"/>
  <c r="B146" i="2"/>
  <c r="A145" i="2"/>
  <c r="M150" i="2" l="1"/>
  <c r="B147" i="2"/>
  <c r="A146" i="2"/>
  <c r="M151" i="2" l="1"/>
  <c r="B148" i="2"/>
  <c r="A147" i="2"/>
  <c r="M152" i="2" l="1"/>
  <c r="B149" i="2"/>
  <c r="A148" i="2"/>
  <c r="M153" i="2" l="1"/>
  <c r="B150" i="2"/>
  <c r="A149" i="2"/>
  <c r="M154" i="2" l="1"/>
  <c r="B151" i="2"/>
  <c r="A150" i="2"/>
  <c r="M155" i="2" l="1"/>
  <c r="B152" i="2"/>
  <c r="A151" i="2"/>
  <c r="M156" i="2" l="1"/>
  <c r="B153" i="2"/>
  <c r="A152" i="2"/>
  <c r="M157" i="2" l="1"/>
  <c r="B154" i="2"/>
  <c r="A153" i="2"/>
  <c r="M158" i="2" l="1"/>
  <c r="B155" i="2"/>
  <c r="A154" i="2"/>
  <c r="M159" i="2" l="1"/>
  <c r="B156" i="2"/>
  <c r="A155" i="2"/>
  <c r="M160" i="2" l="1"/>
  <c r="B157" i="2"/>
  <c r="A156" i="2"/>
  <c r="M161" i="2" l="1"/>
  <c r="B158" i="2"/>
  <c r="A157" i="2"/>
  <c r="M162" i="2" l="1"/>
  <c r="B159" i="2"/>
  <c r="A158" i="2"/>
  <c r="M163" i="2" l="1"/>
  <c r="B160" i="2"/>
  <c r="A159" i="2"/>
  <c r="M164" i="2" l="1"/>
  <c r="B161" i="2"/>
  <c r="A160" i="2"/>
  <c r="M165" i="2" l="1"/>
  <c r="B162" i="2"/>
  <c r="A161" i="2"/>
  <c r="M166" i="2" l="1"/>
  <c r="B163" i="2"/>
  <c r="A162" i="2"/>
  <c r="M167" i="2" l="1"/>
  <c r="B164" i="2"/>
  <c r="A163" i="2"/>
  <c r="M168" i="2" l="1"/>
  <c r="B165" i="2"/>
  <c r="A164" i="2"/>
  <c r="M169" i="2" l="1"/>
  <c r="B166" i="2"/>
  <c r="A165" i="2"/>
  <c r="M170" i="2" l="1"/>
  <c r="B167" i="2"/>
  <c r="A166" i="2"/>
  <c r="M171" i="2" l="1"/>
  <c r="B168" i="2"/>
  <c r="A167" i="2"/>
  <c r="M172" i="2" l="1"/>
  <c r="B169" i="2"/>
  <c r="A168" i="2"/>
  <c r="M173" i="2" l="1"/>
  <c r="B170" i="2"/>
  <c r="A169" i="2"/>
  <c r="M174" i="2" l="1"/>
  <c r="B171" i="2"/>
  <c r="A170" i="2"/>
  <c r="M175" i="2" l="1"/>
  <c r="B172" i="2"/>
  <c r="A171" i="2"/>
  <c r="M176" i="2" l="1"/>
  <c r="B173" i="2"/>
  <c r="A172" i="2"/>
  <c r="A173" i="2" l="1"/>
  <c r="D22" i="2"/>
  <c r="D26" i="2" s="1"/>
  <c r="M177" i="2"/>
  <c r="G24" i="2"/>
  <c r="H25" i="2"/>
  <c r="A18" i="4" l="1"/>
  <c r="I18" i="4"/>
  <c r="M178" i="2"/>
  <c r="G25" i="2"/>
  <c r="H26" i="2"/>
  <c r="M179" i="2" l="1"/>
  <c r="G26" i="2"/>
  <c r="H27" i="2"/>
  <c r="M180" i="2" l="1"/>
  <c r="G27" i="2"/>
  <c r="H28" i="2"/>
  <c r="M181" i="2" l="1"/>
  <c r="G28" i="2"/>
  <c r="H29" i="2"/>
  <c r="M182" i="2" l="1"/>
  <c r="G29" i="2"/>
  <c r="H30" i="2"/>
  <c r="M183" i="2" l="1"/>
  <c r="G30" i="2"/>
  <c r="H31" i="2"/>
  <c r="M184" i="2" l="1"/>
  <c r="G31" i="2"/>
  <c r="H32" i="2"/>
  <c r="M185" i="2" l="1"/>
  <c r="G32" i="2"/>
  <c r="H33" i="2"/>
  <c r="M186" i="2" l="1"/>
  <c r="G33" i="2"/>
  <c r="H34" i="2"/>
  <c r="M187" i="2" l="1"/>
  <c r="G34" i="2"/>
  <c r="H35" i="2"/>
  <c r="M188" i="2" l="1"/>
  <c r="G35" i="2"/>
  <c r="H36" i="2"/>
  <c r="M189" i="2" l="1"/>
  <c r="G36" i="2"/>
  <c r="H37" i="2"/>
  <c r="M190" i="2" l="1"/>
  <c r="G37" i="2"/>
  <c r="H38" i="2"/>
  <c r="M191" i="2" l="1"/>
  <c r="G38" i="2"/>
  <c r="H39" i="2"/>
  <c r="M192" i="2" l="1"/>
  <c r="G39" i="2"/>
  <c r="H40" i="2"/>
  <c r="M193" i="2" l="1"/>
  <c r="G40" i="2"/>
  <c r="H41" i="2"/>
  <c r="M194" i="2" l="1"/>
  <c r="G41" i="2"/>
  <c r="H42" i="2"/>
  <c r="M195" i="2" l="1"/>
  <c r="G42" i="2"/>
  <c r="H43" i="2"/>
  <c r="M196" i="2" l="1"/>
  <c r="G43" i="2"/>
  <c r="H44" i="2"/>
  <c r="M197" i="2" l="1"/>
  <c r="G44" i="2"/>
  <c r="H45" i="2"/>
  <c r="M198" i="2" l="1"/>
  <c r="G45" i="2"/>
  <c r="H46" i="2"/>
  <c r="M199" i="2" l="1"/>
  <c r="G46" i="2"/>
  <c r="H47" i="2"/>
  <c r="M200" i="2" l="1"/>
  <c r="G47" i="2"/>
  <c r="H48" i="2"/>
  <c r="M201" i="2" l="1"/>
  <c r="G48" i="2"/>
  <c r="H49" i="2"/>
  <c r="M202" i="2" l="1"/>
  <c r="G49" i="2"/>
  <c r="H50" i="2"/>
  <c r="M203" i="2" l="1"/>
  <c r="G50" i="2"/>
  <c r="H51" i="2"/>
  <c r="M204" i="2" l="1"/>
  <c r="G51" i="2"/>
  <c r="H52" i="2"/>
  <c r="M205" i="2" l="1"/>
  <c r="G52" i="2"/>
  <c r="H53" i="2"/>
  <c r="M206" i="2" l="1"/>
  <c r="G53" i="2"/>
  <c r="H54" i="2"/>
  <c r="M207" i="2" l="1"/>
  <c r="G54" i="2"/>
  <c r="H55" i="2"/>
  <c r="M208" i="2" l="1"/>
  <c r="G55" i="2"/>
  <c r="H56" i="2"/>
  <c r="M209" i="2" l="1"/>
  <c r="G56" i="2"/>
  <c r="H57" i="2"/>
  <c r="M210" i="2" l="1"/>
  <c r="G57" i="2"/>
  <c r="H58" i="2"/>
  <c r="M211" i="2" l="1"/>
  <c r="G58" i="2"/>
  <c r="H59" i="2"/>
  <c r="M212" i="2" l="1"/>
  <c r="G59" i="2"/>
  <c r="H60" i="2"/>
  <c r="M213" i="2" l="1"/>
  <c r="G60" i="2"/>
  <c r="H61" i="2"/>
  <c r="M214" i="2" l="1"/>
  <c r="G61" i="2"/>
  <c r="H62" i="2"/>
  <c r="M215" i="2" l="1"/>
  <c r="G62" i="2"/>
  <c r="H63" i="2"/>
  <c r="M216" i="2" l="1"/>
  <c r="G63" i="2"/>
  <c r="H64" i="2"/>
  <c r="M217" i="2" l="1"/>
  <c r="G64" i="2"/>
  <c r="H65" i="2"/>
  <c r="M218" i="2" l="1"/>
  <c r="G65" i="2"/>
  <c r="H66" i="2"/>
  <c r="M219" i="2" l="1"/>
  <c r="G66" i="2"/>
  <c r="H67" i="2"/>
  <c r="M220" i="2" l="1"/>
  <c r="G67" i="2"/>
  <c r="H68" i="2"/>
  <c r="M221" i="2" l="1"/>
  <c r="G68" i="2"/>
  <c r="H69" i="2"/>
  <c r="M222" i="2" l="1"/>
  <c r="G69" i="2"/>
  <c r="H70" i="2"/>
  <c r="M223" i="2" l="1"/>
  <c r="G70" i="2"/>
  <c r="H71" i="2"/>
  <c r="M224" i="2" l="1"/>
  <c r="G71" i="2"/>
  <c r="H72" i="2"/>
  <c r="M225" i="2" l="1"/>
  <c r="G72" i="2"/>
  <c r="H73" i="2"/>
  <c r="M226" i="2" l="1"/>
  <c r="G73" i="2"/>
  <c r="H74" i="2"/>
  <c r="M227" i="2" l="1"/>
  <c r="G74" i="2"/>
  <c r="H75" i="2"/>
  <c r="M228" i="2" l="1"/>
  <c r="G75" i="2"/>
  <c r="H76" i="2"/>
  <c r="M229" i="2" l="1"/>
  <c r="G76" i="2"/>
  <c r="H77" i="2"/>
  <c r="M230" i="2" l="1"/>
  <c r="G77" i="2"/>
  <c r="H78" i="2"/>
  <c r="M231" i="2" l="1"/>
  <c r="G78" i="2"/>
  <c r="H79" i="2"/>
  <c r="M232" i="2" l="1"/>
  <c r="G79" i="2"/>
  <c r="H80" i="2"/>
  <c r="M233" i="2" l="1"/>
  <c r="G80" i="2"/>
  <c r="H81" i="2"/>
  <c r="M234" i="2" l="1"/>
  <c r="G81" i="2"/>
  <c r="H82" i="2"/>
  <c r="M235" i="2" l="1"/>
  <c r="G82" i="2"/>
  <c r="H83" i="2"/>
  <c r="M236" i="2" l="1"/>
  <c r="G83" i="2"/>
  <c r="H84" i="2"/>
  <c r="M237" i="2" l="1"/>
  <c r="G84" i="2"/>
  <c r="H85" i="2"/>
  <c r="M238" i="2" l="1"/>
  <c r="G85" i="2"/>
  <c r="H86" i="2"/>
  <c r="M239" i="2" l="1"/>
  <c r="G86" i="2"/>
  <c r="H87" i="2"/>
  <c r="M240" i="2" l="1"/>
  <c r="G87" i="2"/>
  <c r="H88" i="2"/>
  <c r="M241" i="2" l="1"/>
  <c r="G88" i="2"/>
  <c r="H89" i="2"/>
  <c r="M242" i="2" l="1"/>
  <c r="G89" i="2"/>
  <c r="H90" i="2"/>
  <c r="M243" i="2" l="1"/>
  <c r="G90" i="2"/>
  <c r="H91" i="2"/>
  <c r="M244" i="2" l="1"/>
  <c r="G91" i="2"/>
  <c r="H92" i="2"/>
  <c r="M245" i="2" l="1"/>
  <c r="G92" i="2"/>
  <c r="H93" i="2"/>
  <c r="M246" i="2" l="1"/>
  <c r="G93" i="2"/>
  <c r="H94" i="2"/>
  <c r="M247" i="2" l="1"/>
  <c r="G94" i="2"/>
  <c r="H95" i="2"/>
  <c r="M248" i="2" l="1"/>
  <c r="G95" i="2"/>
  <c r="H96" i="2"/>
  <c r="M249" i="2" l="1"/>
  <c r="G96" i="2"/>
  <c r="H97" i="2"/>
  <c r="M250" i="2" l="1"/>
  <c r="G97" i="2"/>
  <c r="H98" i="2"/>
  <c r="M251" i="2" l="1"/>
  <c r="G98" i="2"/>
  <c r="H99" i="2"/>
  <c r="M252" i="2" l="1"/>
  <c r="G99" i="2"/>
  <c r="H100" i="2"/>
  <c r="M253" i="2" l="1"/>
  <c r="G100" i="2"/>
  <c r="H101" i="2"/>
  <c r="M254" i="2" l="1"/>
  <c r="G101" i="2"/>
  <c r="H102" i="2"/>
  <c r="M255" i="2" l="1"/>
  <c r="G102" i="2"/>
  <c r="H103" i="2"/>
  <c r="M256" i="2" l="1"/>
  <c r="G103" i="2"/>
  <c r="H104" i="2"/>
  <c r="M257" i="2" l="1"/>
  <c r="G104" i="2"/>
  <c r="H105" i="2"/>
  <c r="M258" i="2" l="1"/>
  <c r="G105" i="2"/>
  <c r="H106" i="2"/>
  <c r="M259" i="2" l="1"/>
  <c r="G106" i="2"/>
  <c r="H107" i="2"/>
  <c r="M260" i="2" l="1"/>
  <c r="G107" i="2"/>
  <c r="H108" i="2"/>
  <c r="M261" i="2" l="1"/>
  <c r="G108" i="2"/>
  <c r="H109" i="2"/>
  <c r="M262" i="2" l="1"/>
  <c r="G109" i="2"/>
  <c r="H110" i="2"/>
  <c r="M263" i="2" l="1"/>
  <c r="G110" i="2"/>
  <c r="H111" i="2"/>
  <c r="M264" i="2" l="1"/>
  <c r="G111" i="2"/>
  <c r="H112" i="2"/>
  <c r="M265" i="2" l="1"/>
  <c r="G112" i="2"/>
  <c r="H113" i="2"/>
  <c r="M266" i="2" l="1"/>
  <c r="G113" i="2"/>
  <c r="H114" i="2"/>
  <c r="M267" i="2" l="1"/>
  <c r="G114" i="2"/>
  <c r="H115" i="2"/>
  <c r="M268" i="2" l="1"/>
  <c r="G115" i="2"/>
  <c r="H116" i="2"/>
  <c r="M269" i="2" l="1"/>
  <c r="G116" i="2"/>
  <c r="H117" i="2"/>
  <c r="M270" i="2" l="1"/>
  <c r="G117" i="2"/>
  <c r="H118" i="2"/>
  <c r="M271" i="2" l="1"/>
  <c r="G118" i="2"/>
  <c r="H119" i="2"/>
  <c r="M272" i="2" l="1"/>
  <c r="G119" i="2"/>
  <c r="H120" i="2"/>
  <c r="M273" i="2" l="1"/>
  <c r="G120" i="2"/>
  <c r="H121" i="2"/>
  <c r="M274" i="2" l="1"/>
  <c r="G121" i="2"/>
  <c r="H122" i="2"/>
  <c r="M275" i="2" l="1"/>
  <c r="G122" i="2"/>
  <c r="H123" i="2"/>
  <c r="M276" i="2" l="1"/>
  <c r="G123" i="2"/>
  <c r="H124" i="2"/>
  <c r="M277" i="2" l="1"/>
  <c r="G124" i="2"/>
  <c r="H125" i="2"/>
  <c r="M278" i="2" l="1"/>
  <c r="G125" i="2"/>
  <c r="H126" i="2"/>
  <c r="M279" i="2" l="1"/>
  <c r="G126" i="2"/>
  <c r="H127" i="2"/>
  <c r="M280" i="2" l="1"/>
  <c r="G127" i="2"/>
  <c r="H128" i="2"/>
  <c r="M281" i="2" l="1"/>
  <c r="G128" i="2"/>
  <c r="H129" i="2"/>
  <c r="M282" i="2" l="1"/>
  <c r="G129" i="2"/>
  <c r="H130" i="2"/>
  <c r="M283" i="2" l="1"/>
  <c r="G130" i="2"/>
  <c r="H131" i="2"/>
  <c r="M284" i="2" l="1"/>
  <c r="G131" i="2"/>
  <c r="H132" i="2"/>
  <c r="M285" i="2" l="1"/>
  <c r="G132" i="2"/>
  <c r="H133" i="2"/>
  <c r="M286" i="2" l="1"/>
  <c r="G133" i="2"/>
  <c r="H134" i="2"/>
  <c r="M287" i="2" l="1"/>
  <c r="G134" i="2"/>
  <c r="H135" i="2"/>
  <c r="M288" i="2" l="1"/>
  <c r="G135" i="2"/>
  <c r="H136" i="2"/>
  <c r="M289" i="2" l="1"/>
  <c r="G136" i="2"/>
  <c r="H137" i="2"/>
  <c r="M290" i="2" l="1"/>
  <c r="G137" i="2"/>
  <c r="H138" i="2"/>
  <c r="M291" i="2" l="1"/>
  <c r="G138" i="2"/>
  <c r="H139" i="2"/>
  <c r="M292" i="2" l="1"/>
  <c r="G139" i="2"/>
  <c r="H140" i="2"/>
  <c r="M293" i="2" l="1"/>
  <c r="G140" i="2"/>
  <c r="H141" i="2"/>
  <c r="M294" i="2" l="1"/>
  <c r="G141" i="2"/>
  <c r="H142" i="2"/>
  <c r="M295" i="2" l="1"/>
  <c r="G142" i="2"/>
  <c r="H143" i="2"/>
  <c r="M296" i="2" l="1"/>
  <c r="G143" i="2"/>
  <c r="H144" i="2"/>
  <c r="M297" i="2" l="1"/>
  <c r="G144" i="2"/>
  <c r="H145" i="2"/>
  <c r="M298" i="2" l="1"/>
  <c r="G145" i="2"/>
  <c r="H146" i="2"/>
  <c r="M299" i="2" l="1"/>
  <c r="G146" i="2"/>
  <c r="H147" i="2"/>
  <c r="M300" i="2" l="1"/>
  <c r="G147" i="2"/>
  <c r="H148" i="2"/>
  <c r="M301" i="2" l="1"/>
  <c r="G148" i="2"/>
  <c r="H149" i="2"/>
  <c r="M302" i="2" l="1"/>
  <c r="G149" i="2"/>
  <c r="H150" i="2"/>
  <c r="M303" i="2" l="1"/>
  <c r="G150" i="2"/>
  <c r="H151" i="2"/>
  <c r="M304" i="2" l="1"/>
  <c r="G151" i="2"/>
  <c r="H152" i="2"/>
  <c r="M305" i="2" l="1"/>
  <c r="G152" i="2"/>
  <c r="H153" i="2"/>
  <c r="M306" i="2" l="1"/>
  <c r="G153" i="2"/>
  <c r="H154" i="2"/>
  <c r="M307" i="2" l="1"/>
  <c r="G154" i="2"/>
  <c r="H155" i="2"/>
  <c r="M308" i="2" l="1"/>
  <c r="G155" i="2"/>
  <c r="H156" i="2"/>
  <c r="M309" i="2" l="1"/>
  <c r="G156" i="2"/>
  <c r="H157" i="2"/>
  <c r="M310" i="2" l="1"/>
  <c r="G157" i="2"/>
  <c r="H158" i="2"/>
  <c r="M311" i="2" l="1"/>
  <c r="G158" i="2"/>
  <c r="H159" i="2"/>
  <c r="M312" i="2" l="1"/>
  <c r="G159" i="2"/>
  <c r="H160" i="2"/>
  <c r="M313" i="2" l="1"/>
  <c r="G160" i="2"/>
  <c r="H161" i="2"/>
  <c r="M314" i="2" l="1"/>
  <c r="G161" i="2"/>
  <c r="H162" i="2"/>
  <c r="M315" i="2" l="1"/>
  <c r="G162" i="2"/>
  <c r="H163" i="2"/>
  <c r="M316" i="2" l="1"/>
  <c r="G163" i="2"/>
  <c r="H164" i="2"/>
  <c r="M317" i="2" l="1"/>
  <c r="G164" i="2"/>
  <c r="H165" i="2"/>
  <c r="M318" i="2" l="1"/>
  <c r="G165" i="2"/>
  <c r="H166" i="2"/>
  <c r="M319" i="2" l="1"/>
  <c r="G166" i="2"/>
  <c r="H167" i="2"/>
  <c r="M320" i="2" l="1"/>
  <c r="P23" i="2" s="1"/>
  <c r="P27" i="2" s="1"/>
  <c r="G167" i="2"/>
  <c r="H168" i="2"/>
  <c r="A20" i="5" l="1"/>
  <c r="I20" i="5"/>
  <c r="M321" i="2"/>
  <c r="G168" i="2"/>
  <c r="H169" i="2"/>
  <c r="M322" i="2" l="1"/>
  <c r="G169" i="2"/>
  <c r="H170" i="2"/>
  <c r="M323" i="2" l="1"/>
  <c r="G170" i="2"/>
  <c r="H171" i="2"/>
  <c r="M324" i="2" l="1"/>
  <c r="G171" i="2"/>
  <c r="H172" i="2"/>
  <c r="G172" i="2" l="1"/>
  <c r="H173" i="2"/>
  <c r="G173" i="2" l="1"/>
  <c r="H174" i="2"/>
  <c r="G174" i="2" l="1"/>
  <c r="H175" i="2"/>
  <c r="G175" i="2" l="1"/>
  <c r="H176" i="2"/>
  <c r="G176" i="2" l="1"/>
  <c r="H177" i="2"/>
  <c r="G177" i="2" l="1"/>
  <c r="H178" i="2"/>
  <c r="G178" i="2" l="1"/>
  <c r="H179" i="2"/>
  <c r="G179" i="2" l="1"/>
  <c r="H180" i="2"/>
  <c r="G180" i="2" l="1"/>
  <c r="H181" i="2"/>
  <c r="G181" i="2" l="1"/>
  <c r="H182" i="2"/>
  <c r="G182" i="2" l="1"/>
  <c r="H183" i="2"/>
  <c r="G183" i="2" l="1"/>
  <c r="H184" i="2"/>
  <c r="G184" i="2" l="1"/>
  <c r="H185" i="2"/>
  <c r="G185" i="2" l="1"/>
  <c r="H186" i="2"/>
  <c r="G186" i="2" l="1"/>
  <c r="H187" i="2"/>
  <c r="G187" i="2" l="1"/>
  <c r="H188" i="2"/>
  <c r="G188" i="2" l="1"/>
  <c r="H189" i="2"/>
  <c r="G189" i="2" l="1"/>
  <c r="H190" i="2"/>
  <c r="G190" i="2" l="1"/>
  <c r="H191" i="2"/>
  <c r="G191" i="2" l="1"/>
  <c r="H192" i="2"/>
  <c r="G192" i="2" l="1"/>
  <c r="H193" i="2"/>
  <c r="G193" i="2" l="1"/>
  <c r="H194" i="2"/>
  <c r="G194" i="2" l="1"/>
  <c r="H195" i="2"/>
  <c r="G195" i="2" l="1"/>
  <c r="H196" i="2"/>
  <c r="G196" i="2" l="1"/>
  <c r="H197" i="2"/>
  <c r="G197" i="2" l="1"/>
  <c r="H198" i="2"/>
  <c r="G198" i="2" l="1"/>
  <c r="H199" i="2"/>
  <c r="G199" i="2" l="1"/>
  <c r="H200" i="2"/>
  <c r="G200" i="2" l="1"/>
  <c r="H201" i="2"/>
  <c r="G201" i="2" l="1"/>
  <c r="H202" i="2"/>
  <c r="G202" i="2" l="1"/>
  <c r="H203" i="2"/>
  <c r="G203" i="2" l="1"/>
  <c r="H204" i="2"/>
  <c r="G204" i="2" l="1"/>
  <c r="H205" i="2"/>
  <c r="G205" i="2" l="1"/>
  <c r="H206" i="2"/>
  <c r="G206" i="2" l="1"/>
  <c r="H207" i="2"/>
  <c r="G207" i="2" l="1"/>
  <c r="H208" i="2"/>
  <c r="G208" i="2" l="1"/>
  <c r="H209" i="2"/>
  <c r="G209" i="2" l="1"/>
  <c r="H210" i="2"/>
  <c r="G210" i="2" l="1"/>
  <c r="H211" i="2"/>
  <c r="G211" i="2" l="1"/>
  <c r="H212" i="2"/>
  <c r="G212" i="2" l="1"/>
  <c r="H213" i="2"/>
  <c r="G213" i="2" l="1"/>
  <c r="H214" i="2"/>
  <c r="G214" i="2" l="1"/>
  <c r="H215" i="2"/>
  <c r="G215" i="2" l="1"/>
  <c r="H216" i="2"/>
  <c r="G216" i="2" l="1"/>
  <c r="H217" i="2"/>
  <c r="G217" i="2" l="1"/>
  <c r="H218" i="2"/>
  <c r="G218" i="2" l="1"/>
  <c r="H219" i="2"/>
  <c r="G219" i="2" l="1"/>
  <c r="H220" i="2"/>
  <c r="G220" i="2" l="1"/>
  <c r="H221" i="2"/>
  <c r="G221" i="2" l="1"/>
  <c r="H222" i="2"/>
  <c r="G222" i="2" l="1"/>
  <c r="H223" i="2"/>
  <c r="G223" i="2" l="1"/>
  <c r="H224" i="2"/>
  <c r="G224" i="2" l="1"/>
  <c r="H225" i="2"/>
  <c r="G225" i="2" l="1"/>
  <c r="H226" i="2"/>
  <c r="G226" i="2" l="1"/>
  <c r="H227" i="2"/>
  <c r="G227" i="2" l="1"/>
  <c r="H228" i="2"/>
  <c r="G228" i="2" l="1"/>
  <c r="H229" i="2"/>
  <c r="G229" i="2" l="1"/>
  <c r="H230" i="2"/>
  <c r="G230" i="2" l="1"/>
  <c r="H231" i="2"/>
  <c r="G231" i="2" l="1"/>
  <c r="H232" i="2"/>
  <c r="G232" i="2" l="1"/>
  <c r="H233" i="2"/>
  <c r="G233" i="2" l="1"/>
  <c r="H234" i="2"/>
  <c r="G234" i="2" l="1"/>
  <c r="H235" i="2"/>
  <c r="G235" i="2" l="1"/>
  <c r="H236" i="2"/>
  <c r="G236" i="2" l="1"/>
  <c r="H237" i="2"/>
  <c r="G237" i="2" l="1"/>
  <c r="H238" i="2"/>
  <c r="G238" i="2" l="1"/>
  <c r="H239" i="2"/>
  <c r="G239" i="2" l="1"/>
  <c r="H240" i="2"/>
  <c r="G240" i="2" l="1"/>
  <c r="H241" i="2"/>
  <c r="G241" i="2" l="1"/>
  <c r="H242" i="2"/>
  <c r="G242" i="2" l="1"/>
  <c r="H243" i="2"/>
  <c r="G243" i="2" l="1"/>
  <c r="H244" i="2"/>
  <c r="G244" i="2" l="1"/>
  <c r="H245" i="2"/>
  <c r="G245" i="2" l="1"/>
  <c r="H246" i="2"/>
  <c r="G246" i="2" l="1"/>
  <c r="H247" i="2"/>
  <c r="G247" i="2" l="1"/>
  <c r="H248" i="2"/>
  <c r="G248" i="2" l="1"/>
  <c r="H249" i="2"/>
  <c r="G249" i="2" l="1"/>
  <c r="H250" i="2"/>
  <c r="G250" i="2" l="1"/>
  <c r="H251" i="2"/>
  <c r="G251" i="2" l="1"/>
  <c r="H252" i="2"/>
  <c r="G252" i="2" l="1"/>
  <c r="H253" i="2"/>
  <c r="G253" i="2" l="1"/>
  <c r="H254" i="2"/>
  <c r="G254" i="2" l="1"/>
  <c r="H255" i="2"/>
  <c r="G255" i="2" l="1"/>
  <c r="H256" i="2"/>
  <c r="G256" i="2" l="1"/>
  <c r="H257" i="2"/>
  <c r="G257" i="2" l="1"/>
  <c r="H258" i="2"/>
  <c r="G258" i="2" l="1"/>
  <c r="H259" i="2"/>
  <c r="G259" i="2" l="1"/>
  <c r="H260" i="2"/>
  <c r="G260" i="2" l="1"/>
  <c r="H261" i="2"/>
  <c r="G261" i="2" l="1"/>
  <c r="H262" i="2"/>
  <c r="G262" i="2" l="1"/>
  <c r="H263" i="2"/>
  <c r="G263" i="2" l="1"/>
  <c r="H264" i="2"/>
  <c r="G264" i="2" l="1"/>
  <c r="H265" i="2"/>
  <c r="G265" i="2" l="1"/>
  <c r="H266" i="2"/>
  <c r="G266" i="2" l="1"/>
  <c r="H267" i="2"/>
  <c r="G267" i="2" l="1"/>
  <c r="H268" i="2"/>
  <c r="G268" i="2" l="1"/>
  <c r="H269" i="2"/>
  <c r="G269" i="2" l="1"/>
  <c r="H270" i="2"/>
  <c r="G270" i="2" l="1"/>
  <c r="H271" i="2"/>
  <c r="G271" i="2" l="1"/>
  <c r="H272" i="2"/>
  <c r="G272" i="2" l="1"/>
  <c r="H273" i="2"/>
  <c r="G273" i="2" l="1"/>
  <c r="H274" i="2"/>
  <c r="G274" i="2" l="1"/>
  <c r="H275" i="2"/>
  <c r="G275" i="2" l="1"/>
  <c r="H276" i="2"/>
  <c r="G276" i="2" l="1"/>
  <c r="H277" i="2"/>
  <c r="G277" i="2" l="1"/>
  <c r="H278" i="2"/>
  <c r="G278" i="2" l="1"/>
  <c r="H279" i="2"/>
  <c r="G279" i="2" l="1"/>
  <c r="H280" i="2"/>
  <c r="G280" i="2" l="1"/>
  <c r="H281" i="2"/>
  <c r="G281" i="2" l="1"/>
  <c r="H282" i="2"/>
  <c r="G282" i="2" l="1"/>
  <c r="H283" i="2"/>
  <c r="G283" i="2" l="1"/>
  <c r="H284" i="2"/>
  <c r="G284" i="2" l="1"/>
  <c r="H285" i="2"/>
  <c r="G285" i="2" l="1"/>
  <c r="H286" i="2"/>
  <c r="G286" i="2" l="1"/>
  <c r="H287" i="2"/>
  <c r="G287" i="2" l="1"/>
  <c r="H288" i="2"/>
  <c r="G288" i="2" l="1"/>
  <c r="H289" i="2"/>
  <c r="G289" i="2" l="1"/>
  <c r="H290" i="2"/>
  <c r="G290" i="2" l="1"/>
  <c r="H291" i="2"/>
  <c r="G291" i="2" l="1"/>
  <c r="H292" i="2"/>
  <c r="G292" i="2" l="1"/>
  <c r="H293" i="2"/>
  <c r="G293" i="2" l="1"/>
  <c r="H294" i="2"/>
  <c r="G294" i="2" l="1"/>
  <c r="H295" i="2"/>
  <c r="G295" i="2" l="1"/>
  <c r="H296" i="2"/>
  <c r="G296" i="2" l="1"/>
  <c r="H297" i="2"/>
  <c r="G297" i="2" l="1"/>
  <c r="H298" i="2"/>
  <c r="G298" i="2" l="1"/>
  <c r="H299" i="2"/>
  <c r="G299" i="2" l="1"/>
  <c r="H300" i="2"/>
  <c r="G300" i="2" l="1"/>
  <c r="H301" i="2"/>
  <c r="G301" i="2" l="1"/>
  <c r="H302" i="2"/>
  <c r="G302" i="2" l="1"/>
  <c r="H303" i="2"/>
  <c r="G303" i="2" l="1"/>
  <c r="H304" i="2"/>
  <c r="G304" i="2" l="1"/>
  <c r="H305" i="2"/>
  <c r="G305" i="2" l="1"/>
  <c r="H306" i="2"/>
  <c r="G306" i="2" l="1"/>
  <c r="H307" i="2"/>
  <c r="G307" i="2" l="1"/>
  <c r="H308" i="2"/>
  <c r="G308" i="2" l="1"/>
  <c r="H309" i="2"/>
  <c r="G309" i="2" l="1"/>
  <c r="H310" i="2"/>
  <c r="G310" i="2" l="1"/>
  <c r="H311" i="2"/>
  <c r="G311" i="2" l="1"/>
  <c r="H312" i="2"/>
  <c r="G312" i="2" l="1"/>
  <c r="H313" i="2"/>
  <c r="G313" i="2" l="1"/>
  <c r="H314" i="2"/>
  <c r="G314" i="2" l="1"/>
  <c r="H315" i="2"/>
  <c r="G315" i="2" l="1"/>
  <c r="H316" i="2"/>
  <c r="G316" i="2" l="1"/>
  <c r="H317" i="2"/>
  <c r="G317" i="2" l="1"/>
  <c r="H318" i="2"/>
  <c r="G318" i="2" l="1"/>
  <c r="H319" i="2"/>
  <c r="G319" i="2" l="1"/>
  <c r="H320" i="2"/>
  <c r="G320" i="2" l="1"/>
  <c r="H321" i="2"/>
  <c r="G321" i="2" l="1"/>
  <c r="H322" i="2"/>
  <c r="G322" i="2" l="1"/>
  <c r="H323" i="2"/>
  <c r="G323" i="2" l="1"/>
  <c r="H324" i="2"/>
  <c r="G324" i="2" l="1"/>
  <c r="J23" i="2"/>
  <c r="J27" i="2" s="1"/>
  <c r="I20" i="1" l="1"/>
  <c r="A20" i="1"/>
  <c r="C6" i="6"/>
</calcChain>
</file>

<file path=xl/sharedStrings.xml><?xml version="1.0" encoding="utf-8"?>
<sst xmlns="http://schemas.openxmlformats.org/spreadsheetml/2006/main" count="217" uniqueCount="78">
  <si>
    <t>Commandant de bord :</t>
  </si>
  <si>
    <t>Fait le :</t>
  </si>
  <si>
    <t>Masse (kg)</t>
  </si>
  <si>
    <t>Bras de levier (m)</t>
  </si>
  <si>
    <t>Moment (m.kg)</t>
  </si>
  <si>
    <t>Masse à vide</t>
  </si>
  <si>
    <t>Pilote</t>
  </si>
  <si>
    <t>Passager avant</t>
  </si>
  <si>
    <t>Passager arriere 1</t>
  </si>
  <si>
    <t>Passager arriere 2</t>
  </si>
  <si>
    <t>TOTAL</t>
  </si>
  <si>
    <t>Autonomie actuelle (hh:mm) :</t>
  </si>
  <si>
    <t>Temps de vol prévu (hh:mm) :</t>
  </si>
  <si>
    <t>densité Carb</t>
  </si>
  <si>
    <t>moment</t>
  </si>
  <si>
    <t>masse</t>
  </si>
  <si>
    <t>TO</t>
  </si>
  <si>
    <t>LDG</t>
  </si>
  <si>
    <t>GRAPHE</t>
  </si>
  <si>
    <t>MASSE &amp; CENTRAGE F-GLDA</t>
  </si>
  <si>
    <t>Réservoir Central</t>
  </si>
  <si>
    <t>Quantité de Carburant &amp; Autonomie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</si>
  <si>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</si>
  <si>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>:</t>
    </r>
  </si>
  <si>
    <t>Dont 0h30 de réserve finale réglementaire</t>
  </si>
  <si>
    <t>MTOW</t>
  </si>
  <si>
    <t>MLW</t>
  </si>
  <si>
    <t>Réservoirs d'Aile</t>
  </si>
  <si>
    <t>conso central (kg)</t>
  </si>
  <si>
    <t>conso aile (kg)</t>
  </si>
  <si>
    <t>conso heure (L)</t>
  </si>
  <si>
    <t>Autonomie central</t>
  </si>
  <si>
    <t>Autonomie ailes</t>
  </si>
  <si>
    <t>Reserve Finale</t>
  </si>
  <si>
    <t>Max</t>
  </si>
  <si>
    <t>F-GLDA</t>
  </si>
  <si>
    <t>masse kg</t>
  </si>
  <si>
    <t>limite masse /moment</t>
  </si>
  <si>
    <t>FORMULE CENTRAGE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</si>
  <si>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1050kg)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</si>
  <si>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1045kg):</t>
    </r>
  </si>
  <si>
    <t>MASSE &amp; CENTRAGE F-GFXD</t>
  </si>
  <si>
    <t>F-GFXD</t>
  </si>
  <si>
    <r>
      <t>Masse à l'</t>
    </r>
    <r>
      <rPr>
        <b/>
        <sz val="12"/>
        <color theme="1"/>
        <rFont val="Calibri"/>
        <family val="2"/>
        <scheme val="minor"/>
      </rPr>
      <t>Atterrissage</t>
    </r>
    <r>
      <rPr>
        <sz val="12"/>
        <color theme="1"/>
        <rFont val="Calibri"/>
        <family val="2"/>
        <scheme val="minor"/>
      </rPr>
      <t xml:space="preserve"> (Max 900kg):</t>
    </r>
  </si>
  <si>
    <r>
      <t xml:space="preserve">Masse  au </t>
    </r>
    <r>
      <rPr>
        <b/>
        <sz val="12"/>
        <color theme="1"/>
        <rFont val="Calibri"/>
        <family val="2"/>
        <scheme val="minor"/>
      </rPr>
      <t>Décollage</t>
    </r>
    <r>
      <rPr>
        <sz val="12"/>
        <color theme="1"/>
        <rFont val="Calibri"/>
        <family val="2"/>
        <scheme val="minor"/>
      </rPr>
      <t xml:space="preserve"> (Max 900kg) :</t>
    </r>
  </si>
  <si>
    <t>y=ax+b</t>
  </si>
  <si>
    <t>a=</t>
  </si>
  <si>
    <t>b=</t>
  </si>
  <si>
    <t>F-GMKT</t>
  </si>
  <si>
    <t>MASSE &amp; CENTRAGE F-GMKT</t>
  </si>
  <si>
    <t>F-HUNN</t>
  </si>
  <si>
    <t>La masse à vide comprend les 2x 0,5L inutilisable des reservoirs et l'huile</t>
  </si>
  <si>
    <t>MASSE &amp; CENTRAGE F-HUNN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</si>
  <si>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</si>
  <si>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>:</t>
    </r>
  </si>
  <si>
    <r>
      <t xml:space="preserve">Bagages </t>
    </r>
    <r>
      <rPr>
        <i/>
        <sz val="10"/>
        <color theme="1"/>
        <rFont val="Calibri"/>
        <family val="2"/>
        <scheme val="minor"/>
      </rPr>
      <t>(Max 20kg)</t>
    </r>
  </si>
  <si>
    <t xml:space="preserve">Réservoirs </t>
  </si>
  <si>
    <t>Autonomie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</si>
  <si>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620kg)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</si>
  <si>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620kg):</t>
    </r>
  </si>
  <si>
    <t>Carburant inut. (L):</t>
  </si>
  <si>
    <t>densité Carb SP95</t>
  </si>
  <si>
    <t>La masse à vide comprend uniquement l'huile</t>
  </si>
  <si>
    <r>
      <t xml:space="preserve">Reservoir Central </t>
    </r>
    <r>
      <rPr>
        <i/>
        <sz val="10"/>
        <color theme="1"/>
        <rFont val="Calibri"/>
        <family val="2"/>
        <scheme val="minor"/>
      </rPr>
      <t>(Litres - Max 110)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</si>
  <si>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Quantité de Carburant &amp; Autonomie </t>
    </r>
    <r>
      <rPr>
        <b/>
        <sz val="12"/>
        <color rgb="FFFF0000"/>
        <rFont val="Calibri"/>
        <family val="2"/>
        <scheme val="minor"/>
      </rPr>
      <t>(SP95)</t>
    </r>
  </si>
  <si>
    <t>ALTITUDE</t>
  </si>
  <si>
    <t>PUISSANCE</t>
  </si>
  <si>
    <t>CONSO</t>
  </si>
  <si>
    <t>RPM</t>
  </si>
  <si>
    <t>Puissance (RPM) / Conso (L/h)</t>
  </si>
  <si>
    <t>Consommation horaire (L/h)</t>
  </si>
  <si>
    <t xml:space="preserve">Consommation horaire (L/h) </t>
  </si>
  <si>
    <t>capacité reservoir</t>
  </si>
  <si>
    <t>capacité  CENTRAL</t>
  </si>
  <si>
    <t>capacité AILE</t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</si>
  <si>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60 kg)</t>
    </r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</si>
  <si>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40kg)</t>
    </r>
  </si>
  <si>
    <t xml:space="preserve">                                                MDP : ACPDD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</si>
</sst>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yy;@"/>
    <numFmt numFmtId="165" formatCode="[h]:mm"/>
    <numFmt numFmtId="166" formatCode="0.000"/>
    <numFmt numFmtId="167" formatCode="0.0"/>
  </numFmts>
  <fonts count="3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0" xfId="0" applyFont="1" applyFill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18" xfId="0" applyNumberFormat="1" applyFont="1" applyFill="1" applyBorder="1"/>
    <xf numFmtId="2" fontId="7" fillId="3" borderId="20" xfId="0" applyNumberFormat="1" applyFont="1" applyFill="1" applyBorder="1"/>
    <xf numFmtId="166" fontId="7" fillId="0" borderId="21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 vertical="center"/>
    </xf>
    <xf numFmtId="0" fontId="0" fillId="4" borderId="0" xfId="0" applyFill="1"/>
    <xf numFmtId="2" fontId="7" fillId="4" borderId="0" xfId="0" applyNumberFormat="1" applyFont="1" applyFill="1" applyAlignment="1">
      <alignment horizontal="center"/>
    </xf>
    <xf numFmtId="0" fontId="9" fillId="0" borderId="0" xfId="0" applyFont="1"/>
    <xf numFmtId="1" fontId="2" fillId="0" borderId="21" xfId="0" applyNumberFormat="1" applyFont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10" fillId="0" borderId="41" xfId="0" applyFont="1" applyBorder="1" applyAlignment="1">
      <alignment horizontal="center" vertical="center"/>
    </xf>
    <xf numFmtId="0" fontId="7" fillId="0" borderId="40" xfId="0" applyFont="1" applyBorder="1"/>
    <xf numFmtId="0" fontId="11" fillId="0" borderId="40" xfId="0" applyFont="1" applyBorder="1"/>
    <xf numFmtId="0" fontId="10" fillId="0" borderId="41" xfId="0" applyFont="1" applyBorder="1"/>
    <xf numFmtId="0" fontId="10" fillId="0" borderId="15" xfId="0" applyFont="1" applyBorder="1"/>
    <xf numFmtId="0" fontId="0" fillId="0" borderId="16" xfId="0" applyBorder="1"/>
    <xf numFmtId="0" fontId="10" fillId="0" borderId="40" xfId="0" applyFont="1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10" fillId="0" borderId="16" xfId="0" applyFont="1" applyBorder="1"/>
    <xf numFmtId="0" fontId="0" fillId="0" borderId="17" xfId="0" applyBorder="1"/>
    <xf numFmtId="0" fontId="19" fillId="4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5" borderId="0" xfId="0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2" fontId="7" fillId="4" borderId="0" xfId="0" applyNumberFormat="1" applyFont="1" applyFill="1"/>
    <xf numFmtId="165" fontId="2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vertical="top" wrapText="1"/>
    </xf>
    <xf numFmtId="2" fontId="10" fillId="0" borderId="0" xfId="0" applyNumberFormat="1" applyFont="1" applyAlignment="1">
      <alignment horizontal="center"/>
    </xf>
    <xf numFmtId="0" fontId="22" fillId="0" borderId="0" xfId="0" applyFont="1"/>
    <xf numFmtId="2" fontId="0" fillId="0" borderId="0" xfId="0" applyNumberFormat="1"/>
    <xf numFmtId="0" fontId="23" fillId="4" borderId="0" xfId="0" applyFont="1" applyFill="1"/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13" fillId="2" borderId="21" xfId="0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2" fontId="2" fillId="3" borderId="2" xfId="0" applyNumberFormat="1" applyFont="1" applyFill="1" applyBorder="1" applyProtection="1"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66" fontId="7" fillId="0" borderId="21" xfId="0" applyNumberFormat="1" applyFont="1" applyBorder="1" applyAlignment="1" applyProtection="1">
      <alignment horizontal="center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2" fontId="2" fillId="3" borderId="4" xfId="0" applyNumberFormat="1" applyFont="1" applyFill="1" applyBorder="1" applyProtection="1">
      <protection hidden="1"/>
    </xf>
    <xf numFmtId="1" fontId="27" fillId="2" borderId="5" xfId="0" applyNumberFormat="1" applyFont="1" applyFill="1" applyBorder="1" applyAlignment="1" applyProtection="1">
      <alignment horizontal="center" vertical="center"/>
      <protection locked="0" hidden="1"/>
    </xf>
    <xf numFmtId="2" fontId="7" fillId="0" borderId="29" xfId="0" applyNumberFormat="1" applyFont="1" applyBorder="1" applyAlignment="1" applyProtection="1">
      <alignment horizontal="center"/>
      <protection hidden="1"/>
    </xf>
    <xf numFmtId="2" fontId="7" fillId="0" borderId="6" xfId="0" applyNumberFormat="1" applyFont="1" applyBorder="1" applyAlignment="1" applyProtection="1">
      <alignment horizontal="center"/>
      <protection hidden="1"/>
    </xf>
    <xf numFmtId="2" fontId="2" fillId="3" borderId="18" xfId="0" applyNumberFormat="1" applyFont="1" applyFill="1" applyBorder="1" applyProtection="1">
      <protection hidden="1"/>
    </xf>
    <xf numFmtId="1" fontId="27" fillId="2" borderId="1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" xfId="0" applyNumberFormat="1" applyFont="1" applyBorder="1" applyAlignment="1" applyProtection="1">
      <alignment horizontal="center"/>
      <protection hidden="1"/>
    </xf>
    <xf numFmtId="2" fontId="7" fillId="0" borderId="19" xfId="0" applyNumberFormat="1" applyFont="1" applyBorder="1" applyAlignment="1" applyProtection="1">
      <alignment horizontal="center"/>
      <protection hidden="1"/>
    </xf>
    <xf numFmtId="2" fontId="2" fillId="3" borderId="7" xfId="0" applyNumberFormat="1" applyFont="1" applyFill="1" applyBorder="1" applyProtection="1">
      <protection hidden="1"/>
    </xf>
    <xf numFmtId="1" fontId="27" fillId="2" borderId="8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0" xfId="0" applyNumberFormat="1" applyFont="1" applyBorder="1" applyAlignment="1" applyProtection="1">
      <alignment horizontal="center"/>
      <protection hidden="1"/>
    </xf>
    <xf numFmtId="2" fontId="7" fillId="0" borderId="9" xfId="0" applyNumberFormat="1" applyFont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2" fontId="2" fillId="3" borderId="20" xfId="0" applyNumberFormat="1" applyFont="1" applyFill="1" applyBorder="1" applyProtection="1">
      <protection hidden="1"/>
    </xf>
    <xf numFmtId="1" fontId="20" fillId="2" borderId="21" xfId="0" applyNumberFormat="1" applyFont="1" applyFill="1" applyBorder="1" applyAlignment="1" applyProtection="1">
      <alignment horizontal="center"/>
      <protection locked="0" hidden="1"/>
    </xf>
    <xf numFmtId="2" fontId="7" fillId="0" borderId="21" xfId="0" applyNumberFormat="1" applyFont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7" fillId="4" borderId="0" xfId="0" applyFont="1" applyFill="1" applyAlignment="1" applyProtection="1">
      <alignment vertical="top"/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8" fillId="2" borderId="5" xfId="0" applyNumberFormat="1" applyFont="1" applyFill="1" applyBorder="1" applyAlignment="1" applyProtection="1">
      <alignment horizontal="center" vertical="center"/>
      <protection locked="0"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 hidden="1"/>
    </xf>
    <xf numFmtId="1" fontId="8" fillId="2" borderId="8" xfId="0" quotePrefix="1" applyNumberFormat="1" applyFont="1" applyFill="1" applyBorder="1" applyAlignment="1" applyProtection="1">
      <alignment horizontal="center" vertical="center"/>
      <protection locked="0" hidden="1"/>
    </xf>
    <xf numFmtId="1" fontId="2" fillId="2" borderId="21" xfId="0" applyNumberFormat="1" applyFont="1" applyFill="1" applyBorder="1" applyAlignment="1" applyProtection="1">
      <alignment horizontal="center"/>
      <protection locked="0" hidden="1"/>
    </xf>
    <xf numFmtId="1" fontId="2" fillId="4" borderId="0" xfId="0" applyNumberFormat="1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1" fontId="21" fillId="4" borderId="11" xfId="0" applyNumberFormat="1" applyFont="1" applyFill="1" applyBorder="1" applyAlignment="1" applyProtection="1">
      <alignment horizontal="center" vertical="center"/>
      <protection hidden="1"/>
    </xf>
    <xf numFmtId="1" fontId="14" fillId="4" borderId="10" xfId="0" applyNumberFormat="1" applyFont="1" applyFill="1" applyBorder="1" applyAlignment="1" applyProtection="1">
      <alignment horizontal="center" vertical="center"/>
      <protection hidden="1"/>
    </xf>
    <xf numFmtId="1" fontId="14" fillId="4" borderId="11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34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7" fillId="4" borderId="13" xfId="0" applyFont="1" applyFill="1" applyBorder="1" applyAlignment="1" applyProtection="1">
      <alignment horizontal="center" vertical="center" wrapText="1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2" fontId="6" fillId="0" borderId="12" xfId="0" applyNumberFormat="1" applyFont="1" applyBorder="1" applyAlignment="1" applyProtection="1">
      <alignment horizontal="center" vertical="center"/>
      <protection hidden="1"/>
    </xf>
    <xf numFmtId="2" fontId="6" fillId="0" borderId="13" xfId="0" applyNumberFormat="1" applyFont="1" applyBorder="1" applyAlignment="1" applyProtection="1">
      <alignment horizontal="center" vertical="center"/>
      <protection hidden="1"/>
    </xf>
    <xf numFmtId="2" fontId="6" fillId="0" borderId="14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1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" fontId="13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7" fillId="4" borderId="16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165" fontId="2" fillId="2" borderId="5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6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right"/>
      <protection hidden="1"/>
    </xf>
    <xf numFmtId="0" fontId="2" fillId="0" borderId="11" xfId="0" applyFont="1" applyBorder="1" applyAlignment="1" applyProtection="1">
      <alignment horizontal="right"/>
      <protection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1" xfId="0" applyFont="1" applyFill="1" applyBorder="1" applyAlignment="1" applyProtection="1">
      <alignment horizontal="center"/>
      <protection locked="0" hidden="1"/>
    </xf>
    <xf numFmtId="164" fontId="7" fillId="4" borderId="0" xfId="0" applyNumberFormat="1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right" vertical="center"/>
      <protection hidden="1"/>
    </xf>
    <xf numFmtId="0" fontId="7" fillId="0" borderId="31" xfId="0" applyFont="1" applyBorder="1" applyAlignment="1" applyProtection="1">
      <alignment horizontal="right" vertical="center"/>
      <protection hidden="1"/>
    </xf>
    <xf numFmtId="0" fontId="7" fillId="0" borderId="26" xfId="0" applyFont="1" applyBorder="1" applyAlignment="1" applyProtection="1">
      <alignment horizontal="right" vertical="center"/>
      <protection hidden="1"/>
    </xf>
    <xf numFmtId="165" fontId="15" fillId="0" borderId="26" xfId="0" quotePrefix="1" applyNumberFormat="1" applyFont="1" applyBorder="1" applyAlignment="1" applyProtection="1">
      <alignment horizontal="center" vertical="center"/>
      <protection hidden="1"/>
    </xf>
    <xf numFmtId="165" fontId="15" fillId="0" borderId="27" xfId="0" quotePrefix="1" applyNumberFormat="1" applyFont="1" applyBorder="1" applyAlignment="1" applyProtection="1">
      <alignment horizontal="center" vertical="center"/>
      <protection hidden="1"/>
    </xf>
    <xf numFmtId="165" fontId="15" fillId="0" borderId="28" xfId="0" quotePrefix="1" applyNumberFormat="1" applyFont="1" applyBorder="1" applyAlignment="1" applyProtection="1">
      <alignment horizontal="center" vertical="center"/>
      <protection hidden="1"/>
    </xf>
    <xf numFmtId="165" fontId="15" fillId="0" borderId="17" xfId="0" quotePrefix="1" applyNumberFormat="1" applyFont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14" fillId="0" borderId="22" xfId="0" applyNumberFormat="1" applyFont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36" xfId="0" applyFont="1" applyFill="1" applyBorder="1" applyAlignment="1" applyProtection="1">
      <alignment horizontal="center" vertical="center"/>
      <protection hidden="1"/>
    </xf>
    <xf numFmtId="0" fontId="16" fillId="4" borderId="20" xfId="0" applyFont="1" applyFill="1" applyBorder="1" applyAlignment="1" applyProtection="1">
      <alignment horizontal="right" vertical="center"/>
      <protection hidden="1"/>
    </xf>
    <xf numFmtId="0" fontId="16" fillId="4" borderId="21" xfId="0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Alignment="1" applyProtection="1">
      <alignment horizontal="right" vertical="center" wrapText="1"/>
      <protection hidden="1"/>
    </xf>
    <xf numFmtId="0" fontId="17" fillId="4" borderId="16" xfId="0" applyFont="1" applyFill="1" applyBorder="1" applyAlignment="1" applyProtection="1">
      <alignment horizontal="right" vertical="center" wrapText="1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165" fontId="2" fillId="2" borderId="1" xfId="0" applyNumberFormat="1" applyFont="1" applyFill="1" applyBorder="1" applyAlignment="1" applyProtection="1">
      <alignment horizontal="center"/>
      <protection locked="0" hidden="1"/>
    </xf>
    <xf numFmtId="165" fontId="2" fillId="2" borderId="19" xfId="0" applyNumberFormat="1" applyFont="1" applyFill="1" applyBorder="1" applyAlignment="1" applyProtection="1">
      <alignment horizontal="center"/>
      <protection locked="0" hidden="1"/>
    </xf>
    <xf numFmtId="165" fontId="2" fillId="2" borderId="5" xfId="0" applyNumberFormat="1" applyFont="1" applyFill="1" applyBorder="1" applyAlignment="1" applyProtection="1">
      <alignment horizontal="center"/>
      <protection locked="0" hidden="1"/>
    </xf>
    <xf numFmtId="165" fontId="2" fillId="2" borderId="6" xfId="0" applyNumberFormat="1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34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13" fillId="2" borderId="38" xfId="0" applyFont="1" applyFill="1" applyBorder="1" applyAlignment="1" applyProtection="1">
      <alignment horizontal="center" vertical="center"/>
      <protection locked="0" hidden="1"/>
    </xf>
    <xf numFmtId="0" fontId="13" fillId="2" borderId="39" xfId="0" applyFont="1" applyFill="1" applyBorder="1" applyAlignment="1" applyProtection="1">
      <alignment horizontal="center" vertical="center"/>
      <protection locked="0" hidden="1"/>
    </xf>
    <xf numFmtId="0" fontId="13" fillId="2" borderId="3" xfId="0" applyFont="1" applyFill="1" applyBorder="1" applyAlignment="1" applyProtection="1">
      <alignment horizontal="center" vertical="center"/>
      <protection locked="0" hidden="1"/>
    </xf>
    <xf numFmtId="0" fontId="13" fillId="2" borderId="32" xfId="0" applyFont="1" applyFill="1" applyBorder="1" applyAlignment="1" applyProtection="1">
      <alignment horizontal="center" vertical="center"/>
      <protection locked="0" hidden="1"/>
    </xf>
    <xf numFmtId="0" fontId="7" fillId="0" borderId="37" xfId="0" applyFont="1" applyBorder="1" applyAlignment="1" applyProtection="1">
      <alignment horizontal="right" vertical="center"/>
      <protection hidden="1"/>
    </xf>
    <xf numFmtId="0" fontId="7" fillId="0" borderId="38" xfId="0" applyFont="1" applyBorder="1" applyAlignment="1" applyProtection="1">
      <alignment horizontal="right" vertical="center"/>
      <protection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165" fontId="13" fillId="2" borderId="5" xfId="0" applyNumberFormat="1" applyFont="1" applyFill="1" applyBorder="1" applyAlignment="1" applyProtection="1">
      <alignment horizontal="center"/>
      <protection locked="0" hidden="1"/>
    </xf>
    <xf numFmtId="165" fontId="13" fillId="2" borderId="6" xfId="0" applyNumberFormat="1" applyFont="1" applyFill="1" applyBorder="1" applyAlignment="1" applyProtection="1">
      <alignment horizontal="center"/>
      <protection locked="0" hidden="1"/>
    </xf>
    <xf numFmtId="165" fontId="13" fillId="2" borderId="1" xfId="0" applyNumberFormat="1" applyFont="1" applyFill="1" applyBorder="1" applyAlignment="1" applyProtection="1">
      <alignment horizontal="center"/>
      <protection locked="0" hidden="1"/>
    </xf>
    <xf numFmtId="165" fontId="13" fillId="2" borderId="19" xfId="0" applyNumberFormat="1" applyFont="1" applyFill="1" applyBorder="1" applyAlignment="1" applyProtection="1">
      <alignment horizontal="center"/>
      <protection locked="0" hidden="1"/>
    </xf>
    <xf numFmtId="165" fontId="13" fillId="2" borderId="42" xfId="0" applyNumberFormat="1" applyFont="1" applyFill="1" applyBorder="1" applyAlignment="1" applyProtection="1">
      <alignment horizontal="center"/>
      <protection locked="0"/>
    </xf>
    <xf numFmtId="165" fontId="13" fillId="2" borderId="43" xfId="0" applyNumberFormat="1" applyFont="1" applyFill="1" applyBorder="1" applyAlignment="1" applyProtection="1">
      <alignment horizontal="center"/>
      <protection locked="0"/>
    </xf>
    <xf numFmtId="165" fontId="13" fillId="2" borderId="4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>
      <alignment horizontal="center" vertical="top" wrapText="1"/>
    </xf>
    <xf numFmtId="0" fontId="17" fillId="4" borderId="0" xfId="0" applyFont="1" applyFill="1" applyAlignment="1">
      <alignment horizontal="right" vertical="center" wrapText="1"/>
    </xf>
    <xf numFmtId="0" fontId="16" fillId="4" borderId="20" xfId="0" applyFont="1" applyFill="1" applyBorder="1" applyAlignment="1">
      <alignment horizontal="right" vertical="center"/>
    </xf>
    <xf numFmtId="0" fontId="16" fillId="4" borderId="21" xfId="0" applyFont="1" applyFill="1" applyBorder="1" applyAlignment="1">
      <alignment horizontal="righ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5" fontId="15" fillId="0" borderId="26" xfId="0" quotePrefix="1" applyNumberFormat="1" applyFont="1" applyBorder="1" applyAlignment="1">
      <alignment horizontal="center" vertical="center"/>
    </xf>
    <xf numFmtId="165" fontId="15" fillId="0" borderId="27" xfId="0" quotePrefix="1" applyNumberFormat="1" applyFont="1" applyBorder="1" applyAlignment="1">
      <alignment horizontal="center" vertical="center"/>
    </xf>
    <xf numFmtId="165" fontId="15" fillId="0" borderId="28" xfId="0" quotePrefix="1" applyNumberFormat="1" applyFont="1" applyBorder="1" applyAlignment="1">
      <alignment horizontal="center" vertical="center"/>
    </xf>
    <xf numFmtId="165" fontId="15" fillId="0" borderId="17" xfId="0" quotePrefix="1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164" fontId="7" fillId="4" borderId="0" xfId="0" applyNumberFormat="1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23" fillId="0" borderId="0" xfId="0" applyFont="1" applyFill="1"/>
    <xf numFmtId="0" fontId="29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/>
    <xf numFmtId="0" fontId="23" fillId="4" borderId="41" xfId="0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3" fillId="4" borderId="40" xfId="0" applyFont="1" applyFill="1" applyBorder="1" applyAlignment="1">
      <alignment horizontal="center"/>
    </xf>
    <xf numFmtId="0" fontId="23" fillId="4" borderId="40" xfId="0" applyFont="1" applyFill="1" applyBorder="1"/>
    <xf numFmtId="165" fontId="23" fillId="4" borderId="0" xfId="0" applyNumberFormat="1" applyFont="1" applyFill="1" applyAlignment="1">
      <alignment horizontal="center"/>
    </xf>
    <xf numFmtId="1" fontId="23" fillId="4" borderId="40" xfId="0" applyNumberFormat="1" applyFont="1" applyFill="1" applyBorder="1" applyAlignment="1">
      <alignment horizontal="center"/>
    </xf>
    <xf numFmtId="167" fontId="23" fillId="4" borderId="40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/>
    <xf numFmtId="2" fontId="23" fillId="4" borderId="41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 applyAlignment="1">
      <alignment horizontal="center" vertical="center"/>
    </xf>
    <xf numFmtId="165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40" xfId="0" applyFont="1" applyFill="1" applyBorder="1"/>
    <xf numFmtId="0" fontId="30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left"/>
    </xf>
    <xf numFmtId="0" fontId="23" fillId="4" borderId="0" xfId="0" applyFont="1" applyFill="1" applyAlignment="1">
      <alignment horizontal="left"/>
    </xf>
    <xf numFmtId="2" fontId="23" fillId="4" borderId="0" xfId="0" applyNumberFormat="1" applyFont="1" applyFill="1" applyAlignment="1">
      <alignment horizontal="left"/>
    </xf>
    <xf numFmtId="0" fontId="23" fillId="4" borderId="0" xfId="0" applyFont="1" applyFill="1" applyAlignment="1">
      <alignment horizontal="center" vertical="center" wrapText="1"/>
    </xf>
    <xf numFmtId="0" fontId="31" fillId="4" borderId="40" xfId="0" applyFont="1" applyFill="1" applyBorder="1" applyAlignment="1">
      <alignment horizontal="center" vertical="center"/>
    </xf>
    <xf numFmtId="166" fontId="23" fillId="4" borderId="0" xfId="0" applyNumberFormat="1" applyFont="1" applyFill="1"/>
    <xf numFmtId="0" fontId="23" fillId="4" borderId="15" xfId="0" applyFont="1" applyFill="1" applyBorder="1"/>
    <xf numFmtId="0" fontId="23" fillId="4" borderId="16" xfId="0" applyFont="1" applyFill="1" applyBorder="1"/>
    <xf numFmtId="0" fontId="23" fillId="4" borderId="17" xfId="0" applyFont="1" applyFill="1" applyBorder="1"/>
    <xf numFmtId="0" fontId="23" fillId="4" borderId="0" xfId="0" applyFont="1" applyFill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49134400633E-2"/>
          <c:y val="4.0006680975088312E-2"/>
          <c:w val="0.87834701592383468"/>
          <c:h val="0.86308443917389743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DONNEES!$A$11:$A$15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DONNEES!$B$11:$B$15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F-472E-968E-7CF24437B62B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DONNEES!$C$11:$C$12</c:f>
              <c:numCache>
                <c:formatCode>General</c:formatCode>
                <c:ptCount val="2"/>
                <c:pt idx="0">
                  <c:v>0.20499999999999999</c:v>
                </c:pt>
                <c:pt idx="1">
                  <c:v>0.56399999999999995</c:v>
                </c:pt>
              </c:numCache>
            </c:numRef>
          </c:xVal>
          <c:yVal>
            <c:numRef>
              <c:f>DONNEES!$D$11:$D$12</c:f>
              <c:numCache>
                <c:formatCode>General</c:formatCode>
                <c:ptCount val="2"/>
                <c:pt idx="0">
                  <c:v>750</c:v>
                </c:pt>
                <c:pt idx="1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2-4E21-A2B8-2C6113225834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733107800110431E-2"/>
                  <c:y val="-6.341962158062501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DONNEES!$B$19</c:f>
              <c:numCache>
                <c:formatCode>0.00</c:formatCode>
                <c:ptCount val="1"/>
                <c:pt idx="0">
                  <c:v>0.47709841628959271</c:v>
                </c:pt>
              </c:numCache>
            </c:numRef>
          </c:xVal>
          <c:yVal>
            <c:numRef>
              <c:f>DONNEES!$B$18</c:f>
              <c:numCache>
                <c:formatCode>0</c:formatCode>
                <c:ptCount val="1"/>
                <c:pt idx="0">
                  <c:v>707.2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2-4E21-A2B8-2C6113225834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662445485745751"/>
                  <c:y val="4.7045365392493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DONNEES!$C$19</c:f>
              <c:numCache>
                <c:formatCode>0.00</c:formatCode>
                <c:ptCount val="1"/>
                <c:pt idx="0">
                  <c:v>0.44784711042772385</c:v>
                </c:pt>
              </c:numCache>
            </c:numRef>
          </c:xVal>
          <c:yVal>
            <c:numRef>
              <c:f>DONNEES!$C$18</c:f>
              <c:numCache>
                <c:formatCode>0</c:formatCode>
                <c:ptCount val="1"/>
                <c:pt idx="0">
                  <c:v>689.2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2-4E21-A2B8-2C61132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925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563404656159339E-2"/>
          <c:y val="8.1543639294154965E-2"/>
          <c:w val="0.17097562490488269"/>
          <c:h val="0.11666850930770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3.8343383906280011E-2"/>
          <c:w val="0.87834701592383468"/>
          <c:h val="0.87288457845208378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DONNEES!$G$11:$G$15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DONNEES!$H$11:$H$15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1050</c:v>
                </c:pt>
                <c:pt idx="3">
                  <c:v>1050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4-488F-8182-01CEE9CE1385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DONNEES!$I$11:$I$13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DONNEES!$J$11:$J$13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4-488F-8182-01CEE9CE1385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DONNEES!$H$20</c:f>
              <c:numCache>
                <c:formatCode>0.00</c:formatCode>
                <c:ptCount val="1"/>
                <c:pt idx="0">
                  <c:v>0.36554738776581774</c:v>
                </c:pt>
              </c:numCache>
            </c:numRef>
          </c:xVal>
          <c:yVal>
            <c:numRef>
              <c:f>DONNEES!$H$19</c:f>
              <c:numCache>
                <c:formatCode>0</c:formatCode>
                <c:ptCount val="1"/>
                <c:pt idx="0">
                  <c:v>761.80000000000007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4-488F-8182-01CEE9CE1385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DONNEES!$I$20</c:f>
              <c:numCache>
                <c:formatCode>0.00</c:formatCode>
                <c:ptCount val="1"/>
                <c:pt idx="0">
                  <c:v>0.33973662774911756</c:v>
                </c:pt>
              </c:numCache>
            </c:numRef>
          </c:xVal>
          <c:yVal>
            <c:numRef>
              <c:f>DONNEES!$I$19</c:f>
              <c:numCache>
                <c:formatCode>General</c:formatCode>
                <c:ptCount val="1"/>
                <c:pt idx="0">
                  <c:v>736.6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4-488F-8182-01CEE9CE1385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dLbls>
            <c:delete val="1"/>
          </c:dLbls>
          <c:xVal>
            <c:numRef>
              <c:f>DONNEES!$I$15:$I$16</c:f>
              <c:numCache>
                <c:formatCode>General</c:formatCode>
                <c:ptCount val="2"/>
                <c:pt idx="0">
                  <c:v>0.42428333299999998</c:v>
                </c:pt>
                <c:pt idx="1">
                  <c:v>0.56399999999999995</c:v>
                </c:pt>
              </c:numCache>
            </c:numRef>
          </c:xVal>
          <c:yVal>
            <c:numRef>
              <c:f>DONNEES!$J$15:$J$16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7-4E58-9B4F-22EB9A03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06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249678903470443E-2"/>
          <c:y val="6.8237810666971321E-2"/>
          <c:w val="0.25742571131123471"/>
          <c:h val="0.25703075450366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13119126575E-2"/>
          <c:y val="5.2852680136616648E-2"/>
          <c:w val="0.87834701592383468"/>
          <c:h val="0.85251980508097336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DONNEES!$M$11:$M$15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DONNEES!$N$11:$N$15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E4-4258-93FE-F0F8F1B716A0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DONNEES!$O$11:$O$13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DONNEES!$P$11:$P$13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E4-4258-93FE-F0F8F1B716A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DONNEES!$N$20</c:f>
              <c:numCache>
                <c:formatCode>0.00</c:formatCode>
                <c:ptCount val="1"/>
                <c:pt idx="0">
                  <c:v>0.38975829262021083</c:v>
                </c:pt>
              </c:numCache>
            </c:numRef>
          </c:xVal>
          <c:yVal>
            <c:numRef>
              <c:f>DONNEES!$N$19</c:f>
              <c:numCache>
                <c:formatCode>0</c:formatCode>
                <c:ptCount val="1"/>
                <c:pt idx="0">
                  <c:v>777.80000000000007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E4-4258-93FE-F0F8F1B716A0}"/>
            </c:ext>
          </c:extLst>
        </c:ser>
        <c:ser>
          <c:idx val="3"/>
          <c:order val="3"/>
          <c:tx>
            <c:v>Atterrissage</c:v>
          </c:tx>
          <c:spPr>
            <a:ln w="19050" cap="sq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DONNEES!$O$20</c:f>
              <c:numCache>
                <c:formatCode>0.00</c:formatCode>
                <c:ptCount val="1"/>
                <c:pt idx="0">
                  <c:v>0.38086356774764452</c:v>
                </c:pt>
              </c:numCache>
            </c:numRef>
          </c:xVal>
          <c:yVal>
            <c:numRef>
              <c:f>DONNEES!$O$19</c:f>
              <c:numCache>
                <c:formatCode>0</c:formatCode>
                <c:ptCount val="1"/>
                <c:pt idx="0">
                  <c:v>768.44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E4-4258-93FE-F0F8F1B716A0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xVal>
            <c:numRef>
              <c:f>DONNEES!$O$15:$O$16</c:f>
              <c:numCache>
                <c:formatCode>General</c:formatCode>
                <c:ptCount val="2"/>
                <c:pt idx="0">
                  <c:v>0.39295714300000001</c:v>
                </c:pt>
                <c:pt idx="1">
                  <c:v>0.56399999999999995</c:v>
                </c:pt>
              </c:numCache>
            </c:numRef>
          </c:xVal>
          <c:yVal>
            <c:numRef>
              <c:f>DONNEES!$P$15:$P$16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B-4A49-A080-D4C39F7D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1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7779015006793415E-2"/>
          <c:y val="4.3222939621586055E-2"/>
          <c:w val="0.2397461317503406"/>
          <c:h val="0.29705454817627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0.10788550470128354"/>
          <c:w val="0.88070588300849106"/>
          <c:h val="0.81522038203167546"/>
        </c:manualLayout>
      </c:layout>
      <c:scatterChart>
        <c:scatterStyle val="lineMarker"/>
        <c:varyColors val="0"/>
        <c:ser>
          <c:idx val="0"/>
          <c:order val="0"/>
          <c:tx>
            <c:v>Enveloppe de Centrage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DONNEES!$S$11:$S$15</c:f>
              <c:numCache>
                <c:formatCode>General</c:formatCode>
                <c:ptCount val="5"/>
                <c:pt idx="0">
                  <c:v>1693</c:v>
                </c:pt>
                <c:pt idx="1">
                  <c:v>1693</c:v>
                </c:pt>
                <c:pt idx="2">
                  <c:v>1782</c:v>
                </c:pt>
                <c:pt idx="3">
                  <c:v>1782</c:v>
                </c:pt>
                <c:pt idx="4">
                  <c:v>1693</c:v>
                </c:pt>
              </c:numCache>
            </c:numRef>
          </c:xVal>
          <c:yVal>
            <c:numRef>
              <c:f>DONNEES!$T$11:$T$15</c:f>
              <c:numCache>
                <c:formatCode>General</c:formatCode>
                <c:ptCount val="5"/>
                <c:pt idx="0">
                  <c:v>337</c:v>
                </c:pt>
                <c:pt idx="1">
                  <c:v>620</c:v>
                </c:pt>
                <c:pt idx="2">
                  <c:v>620</c:v>
                </c:pt>
                <c:pt idx="3">
                  <c:v>337</c:v>
                </c:pt>
                <c:pt idx="4">
                  <c:v>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3-4119-8CCF-FF6AAE60A8F0}"/>
            </c:ext>
          </c:extLst>
        </c:ser>
        <c:ser>
          <c:idx val="1"/>
          <c:order val="1"/>
          <c:tx>
            <c:v>Masse mini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DONNEES!$U$11:$U$12</c:f>
              <c:numCache>
                <c:formatCode>General</c:formatCode>
                <c:ptCount val="2"/>
                <c:pt idx="0">
                  <c:v>1693</c:v>
                </c:pt>
                <c:pt idx="1">
                  <c:v>1782</c:v>
                </c:pt>
              </c:numCache>
            </c:numRef>
          </c:xVal>
          <c:yVal>
            <c:numRef>
              <c:f>DONNEES!$V$11:$V$12</c:f>
              <c:numCache>
                <c:formatCode>General</c:formatCode>
                <c:ptCount val="2"/>
                <c:pt idx="0">
                  <c:v>402</c:v>
                </c:pt>
                <c:pt idx="1">
                  <c:v>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3-4119-8CCF-FF6AAE60A8F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DONNEES!$T$19</c:f>
              <c:numCache>
                <c:formatCode>0.00</c:formatCode>
                <c:ptCount val="1"/>
                <c:pt idx="0">
                  <c:v>1704.2603716293968</c:v>
                </c:pt>
              </c:numCache>
            </c:numRef>
          </c:xVal>
          <c:yVal>
            <c:numRef>
              <c:f>DONNEES!$T$18</c:f>
              <c:numCache>
                <c:formatCode>0</c:formatCode>
                <c:ptCount val="1"/>
                <c:pt idx="0">
                  <c:v>618.52846399999999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13-4119-8CCF-FF6AAE60A8F0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DONNEES!$U$19</c:f>
              <c:numCache>
                <c:formatCode>0.00</c:formatCode>
                <c:ptCount val="1"/>
                <c:pt idx="0">
                  <c:v>1708.6269275798556</c:v>
                </c:pt>
              </c:numCache>
            </c:numRef>
          </c:xVal>
          <c:yVal>
            <c:numRef>
              <c:f>DONNEES!$U$18</c:f>
              <c:numCache>
                <c:formatCode>0</c:formatCode>
                <c:ptCount val="1"/>
                <c:pt idx="0">
                  <c:v>603.40846399999998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13-4119-8CCF-FF6AAE60A8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1785"/>
          <c:min val="16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2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648661503"/>
        <c:scaling>
          <c:orientation val="minMax"/>
          <c:max val="620"/>
          <c:min val="3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100559167665788"/>
          <c:y val="4.5047621382998393E-2"/>
          <c:w val="0.63441411840312645"/>
          <c:h val="5.7846510095892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</xdr:colOff>
      <xdr:row>17</xdr:row>
      <xdr:rowOff>33259</xdr:rowOff>
    </xdr:from>
    <xdr:to>
      <xdr:col>7</xdr:col>
      <xdr:colOff>834572</xdr:colOff>
      <xdr:row>28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8E24E6-D8BF-41EA-8B6F-EBB0ABE23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D77146F-99F1-5D42-1914-1B5E3538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6B57ED-80E0-479F-AF67-A668E4A6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1431773</xdr:colOff>
      <xdr:row>15</xdr:row>
      <xdr:rowOff>84666</xdr:rowOff>
    </xdr:from>
    <xdr:to>
      <xdr:col>7</xdr:col>
      <xdr:colOff>560918</xdr:colOff>
      <xdr:row>28</xdr:row>
      <xdr:rowOff>21167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084DE8-3594-40D7-B1D8-542FA61B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162-C950-4E15-8C05-30F6EC914E3E}">
  <sheetPr codeName="Feuil1"/>
  <dimension ref="A1:Q35"/>
  <sheetViews>
    <sheetView tabSelected="1" zoomScale="68" zoomScaleNormal="68" workbookViewId="0">
      <selection activeCell="B9" sqref="B9"/>
    </sheetView>
  </sheetViews>
  <sheetFormatPr baseColWidth="10" defaultRowHeight="14.5" x14ac:dyDescent="0.35"/>
  <cols>
    <col min="1" max="1" width="20" customWidth="1"/>
    <col min="2" max="2" width="10.90625" bestFit="1" customWidth="1"/>
    <col min="3" max="3" width="17" bestFit="1" customWidth="1"/>
    <col min="4" max="4" width="15.453125" bestFit="1" customWidth="1"/>
    <col min="5" max="5" width="0.90625" customWidth="1"/>
    <col min="8" max="8" width="13.7265625" customWidth="1"/>
    <col min="9" max="9" width="9.26953125" customWidth="1"/>
    <col min="10" max="10" width="12.632812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6" t="s">
        <v>41</v>
      </c>
      <c r="B1" s="146"/>
      <c r="C1" s="146"/>
      <c r="D1" s="146"/>
      <c r="E1" s="146"/>
      <c r="F1" s="146"/>
      <c r="G1" s="146"/>
      <c r="H1" s="146"/>
      <c r="I1" s="146"/>
      <c r="J1" s="146"/>
      <c r="K1" s="1"/>
    </row>
    <row r="2" spans="1:11" ht="14.5" customHeight="1" thickBot="1" x14ac:dyDescent="0.4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"/>
    </row>
    <row r="3" spans="1:11" ht="16" thickBot="1" x14ac:dyDescent="0.4">
      <c r="A3" s="147" t="s">
        <v>0</v>
      </c>
      <c r="B3" s="148"/>
      <c r="C3" s="149"/>
      <c r="D3" s="150"/>
      <c r="E3" s="69"/>
      <c r="F3" s="69"/>
      <c r="G3" s="69"/>
      <c r="H3" s="70" t="s">
        <v>1</v>
      </c>
      <c r="I3" s="151">
        <f ca="1">TODAY()</f>
        <v>45668</v>
      </c>
      <c r="J3" s="151"/>
    </row>
    <row r="4" spans="1:11" ht="7.5" customHeight="1" thickBot="1" x14ac:dyDescent="0.4">
      <c r="A4" s="69"/>
      <c r="B4" s="69"/>
      <c r="C4" s="71"/>
      <c r="D4" s="69"/>
      <c r="E4" s="71"/>
      <c r="F4" s="69"/>
      <c r="G4" s="69"/>
      <c r="H4" s="69"/>
      <c r="I4" s="69"/>
      <c r="J4" s="69"/>
    </row>
    <row r="5" spans="1:11" ht="16" thickBot="1" x14ac:dyDescent="0.4">
      <c r="A5" s="69"/>
      <c r="B5" s="72" t="s">
        <v>2</v>
      </c>
      <c r="C5" s="73" t="s">
        <v>3</v>
      </c>
      <c r="D5" s="74" t="s">
        <v>4</v>
      </c>
      <c r="E5" s="69"/>
      <c r="F5" s="75"/>
      <c r="G5" s="75"/>
      <c r="H5" s="75"/>
      <c r="I5" s="75"/>
      <c r="J5" s="75"/>
    </row>
    <row r="6" spans="1:11" ht="16" thickBot="1" x14ac:dyDescent="0.4">
      <c r="A6" s="76" t="s">
        <v>5</v>
      </c>
      <c r="B6" s="77">
        <v>548</v>
      </c>
      <c r="C6" s="78">
        <f>D6/B6</f>
        <v>0.39397810218978102</v>
      </c>
      <c r="D6" s="79">
        <f>215.9</f>
        <v>215.9</v>
      </c>
      <c r="E6" s="69"/>
      <c r="F6" s="152" t="s">
        <v>21</v>
      </c>
      <c r="G6" s="153"/>
      <c r="H6" s="153"/>
      <c r="I6" s="153"/>
      <c r="J6" s="154"/>
    </row>
    <row r="7" spans="1:11" ht="19" thickBot="1" x14ac:dyDescent="0.4">
      <c r="A7" s="124" t="s">
        <v>62</v>
      </c>
      <c r="B7" s="125"/>
      <c r="C7" s="125"/>
      <c r="D7" s="126"/>
      <c r="E7" s="69"/>
      <c r="F7" s="127" t="s">
        <v>63</v>
      </c>
      <c r="G7" s="128"/>
      <c r="H7" s="128"/>
      <c r="I7" s="129">
        <v>110</v>
      </c>
      <c r="J7" s="130"/>
    </row>
    <row r="8" spans="1:11" ht="15.5" x14ac:dyDescent="0.35">
      <c r="A8" s="80" t="s">
        <v>6</v>
      </c>
      <c r="B8" s="108">
        <v>80</v>
      </c>
      <c r="C8" s="82">
        <v>0.41</v>
      </c>
      <c r="D8" s="83">
        <f>C8*B8</f>
        <v>32.799999999999997</v>
      </c>
      <c r="E8" s="69"/>
      <c r="F8" s="163" t="s">
        <v>11</v>
      </c>
      <c r="G8" s="164"/>
      <c r="H8" s="165"/>
      <c r="I8" s="166">
        <f>DONNEES!B6</f>
        <v>0.16666666666666666</v>
      </c>
      <c r="J8" s="167"/>
    </row>
    <row r="9" spans="1:11" ht="16" thickBot="1" x14ac:dyDescent="0.4">
      <c r="A9" s="84" t="s">
        <v>7</v>
      </c>
      <c r="B9" s="109">
        <v>0</v>
      </c>
      <c r="C9" s="86">
        <v>0.41</v>
      </c>
      <c r="D9" s="87">
        <f t="shared" ref="D9:D11" si="0">C9*B9</f>
        <v>0</v>
      </c>
      <c r="E9" s="69"/>
      <c r="F9" s="170" t="s">
        <v>24</v>
      </c>
      <c r="G9" s="171"/>
      <c r="H9" s="171"/>
      <c r="I9" s="168"/>
      <c r="J9" s="169"/>
    </row>
    <row r="10" spans="1:11" ht="15.5" x14ac:dyDescent="0.35">
      <c r="A10" s="84" t="s">
        <v>8</v>
      </c>
      <c r="B10" s="109">
        <v>0</v>
      </c>
      <c r="C10" s="86">
        <v>1.19</v>
      </c>
      <c r="D10" s="87">
        <f t="shared" si="0"/>
        <v>0</v>
      </c>
      <c r="E10" s="69"/>
      <c r="F10" s="131" t="str">
        <f>IF((I14)&gt;I8,"AUTONOMIE INSUFFISANTE",IF(I8&lt;DONNEES!H5,"AUTONOMIE INSUFFISANTE",IF(I7&gt;DONNEES!E6,"TROP DE CARBURANT","")))</f>
        <v/>
      </c>
      <c r="G10" s="131"/>
      <c r="H10" s="131"/>
      <c r="I10" s="131"/>
      <c r="J10" s="131"/>
    </row>
    <row r="11" spans="1:11" ht="16" thickBot="1" x14ac:dyDescent="0.4">
      <c r="A11" s="88" t="s">
        <v>9</v>
      </c>
      <c r="B11" s="110">
        <v>0</v>
      </c>
      <c r="C11" s="90">
        <v>1.19</v>
      </c>
      <c r="D11" s="91">
        <f t="shared" si="0"/>
        <v>0</v>
      </c>
      <c r="E11" s="69"/>
      <c r="F11" s="132"/>
      <c r="G11" s="132"/>
      <c r="H11" s="132"/>
      <c r="I11" s="132"/>
      <c r="J11" s="132"/>
    </row>
    <row r="12" spans="1:11" ht="7" customHeight="1" thickBot="1" x14ac:dyDescent="0.4">
      <c r="A12" s="94"/>
      <c r="B12" s="94"/>
      <c r="C12" s="94"/>
      <c r="D12" s="94"/>
      <c r="E12" s="69"/>
      <c r="F12" s="133"/>
      <c r="G12" s="133"/>
      <c r="H12" s="133"/>
      <c r="I12" s="133"/>
      <c r="J12" s="133"/>
    </row>
    <row r="13" spans="1:11" ht="16" thickBot="1" x14ac:dyDescent="0.4">
      <c r="A13" s="95" t="s">
        <v>76</v>
      </c>
      <c r="B13" s="111">
        <v>0</v>
      </c>
      <c r="C13" s="97">
        <v>1.9</v>
      </c>
      <c r="D13" s="79">
        <f>C13*B13</f>
        <v>0</v>
      </c>
      <c r="E13" s="69"/>
      <c r="F13" s="135" t="s">
        <v>12</v>
      </c>
      <c r="G13" s="136"/>
      <c r="H13" s="136"/>
      <c r="I13" s="136"/>
      <c r="J13" s="137"/>
    </row>
    <row r="14" spans="1:11" ht="7" customHeight="1" thickBot="1" x14ac:dyDescent="0.4">
      <c r="A14" s="134"/>
      <c r="B14" s="134"/>
      <c r="C14" s="134"/>
      <c r="D14" s="134"/>
      <c r="E14" s="69"/>
      <c r="F14" s="138" t="s">
        <v>20</v>
      </c>
      <c r="G14" s="139"/>
      <c r="H14" s="139"/>
      <c r="I14" s="142">
        <v>4.1666666666666664E-2</v>
      </c>
      <c r="J14" s="143"/>
    </row>
    <row r="15" spans="1:11" ht="16" thickBot="1" x14ac:dyDescent="0.4">
      <c r="A15" s="95" t="s">
        <v>20</v>
      </c>
      <c r="B15" s="98">
        <f>I7*DONNEES!$K$3</f>
        <v>79.2</v>
      </c>
      <c r="C15" s="97">
        <v>1.1200000000000001</v>
      </c>
      <c r="D15" s="79">
        <f>C15*B15</f>
        <v>88.704000000000008</v>
      </c>
      <c r="E15" s="69"/>
      <c r="F15" s="140"/>
      <c r="G15" s="141"/>
      <c r="H15" s="141"/>
      <c r="I15" s="144"/>
      <c r="J15" s="145"/>
    </row>
    <row r="16" spans="1:11" ht="7.5" customHeight="1" thickBot="1" x14ac:dyDescent="0.4">
      <c r="A16" s="99"/>
      <c r="B16" s="99"/>
      <c r="C16" s="99"/>
      <c r="D16" s="99"/>
      <c r="E16" s="69"/>
      <c r="F16" s="155" t="s">
        <v>70</v>
      </c>
      <c r="G16" s="156"/>
      <c r="H16" s="156"/>
      <c r="I16" s="159">
        <v>25</v>
      </c>
      <c r="J16" s="160"/>
    </row>
    <row r="17" spans="1:17" ht="16" thickBot="1" x14ac:dyDescent="0.4">
      <c r="A17" s="95" t="s">
        <v>10</v>
      </c>
      <c r="B17" s="98">
        <f>+B6+B8+B9+B10+B11+B13+B15</f>
        <v>707.2</v>
      </c>
      <c r="C17" s="97">
        <f>D17/B17</f>
        <v>0.47709841628959271</v>
      </c>
      <c r="D17" s="79">
        <f>D6+D8+D9+D10+D11+D13+D15</f>
        <v>337.404</v>
      </c>
      <c r="E17" s="69"/>
      <c r="F17" s="157"/>
      <c r="G17" s="158"/>
      <c r="H17" s="158"/>
      <c r="I17" s="161"/>
      <c r="J17" s="162"/>
    </row>
    <row r="18" spans="1:17" ht="15.5" x14ac:dyDescent="0.35">
      <c r="A18" s="121" t="str">
        <f>DONNEES!D26</f>
        <v/>
      </c>
      <c r="B18" s="112"/>
      <c r="C18" s="99"/>
      <c r="D18" s="99"/>
      <c r="E18" s="69"/>
      <c r="F18" s="75"/>
      <c r="G18" s="75"/>
      <c r="H18" s="75"/>
      <c r="I18" s="120" t="str">
        <f>DONNEES!D26</f>
        <v/>
      </c>
      <c r="J18" s="120"/>
    </row>
    <row r="19" spans="1:17" ht="15.5" customHeight="1" x14ac:dyDescent="0.35">
      <c r="A19" s="122"/>
      <c r="B19" s="112"/>
      <c r="C19" s="99"/>
      <c r="D19" s="99"/>
      <c r="E19" s="69"/>
      <c r="F19" s="75"/>
      <c r="G19" s="75"/>
      <c r="H19" s="75"/>
      <c r="I19" s="120"/>
      <c r="J19" s="120"/>
    </row>
    <row r="20" spans="1:17" ht="26" x14ac:dyDescent="0.35">
      <c r="A20" s="122"/>
      <c r="B20" s="75"/>
      <c r="C20" s="75"/>
      <c r="D20" s="75"/>
      <c r="E20" s="69"/>
      <c r="F20" s="75"/>
      <c r="G20" s="103"/>
      <c r="H20" s="104"/>
      <c r="I20" s="120"/>
      <c r="J20" s="120"/>
    </row>
    <row r="21" spans="1:17" ht="26" customHeight="1" x14ac:dyDescent="0.35">
      <c r="A21" s="123" t="str">
        <f>IF(D30&gt;DONNEES!B3,"SURCHARGE     DECOLLAGE","")</f>
        <v/>
      </c>
      <c r="B21" s="75"/>
      <c r="C21" s="75"/>
      <c r="D21" s="75"/>
      <c r="E21" s="75"/>
      <c r="F21" s="75"/>
      <c r="G21" s="103"/>
      <c r="H21" s="75"/>
      <c r="I21" s="123" t="str">
        <f>IF(I30&gt;DONNEES!B4,"SURCHARGE    ATTERRISSAGE","")</f>
        <v/>
      </c>
      <c r="J21" s="123"/>
    </row>
    <row r="22" spans="1:17" ht="52" customHeight="1" x14ac:dyDescent="0.35">
      <c r="A22" s="123"/>
      <c r="B22" s="75"/>
      <c r="C22" s="75"/>
      <c r="D22" s="75"/>
      <c r="E22" s="75"/>
      <c r="F22" s="75"/>
      <c r="G22" s="103"/>
      <c r="H22" s="75"/>
      <c r="I22" s="123"/>
      <c r="J22" s="123"/>
    </row>
    <row r="23" spans="1:17" ht="14.5" customHeight="1" x14ac:dyDescent="0.35">
      <c r="A23" s="123"/>
      <c r="B23" s="75"/>
      <c r="C23" s="75"/>
      <c r="D23" s="75"/>
      <c r="E23" s="75"/>
      <c r="F23" s="75"/>
      <c r="G23" s="103"/>
      <c r="H23" s="113"/>
      <c r="I23" s="123"/>
      <c r="J23" s="123"/>
      <c r="Q23" s="28"/>
    </row>
    <row r="24" spans="1:17" ht="15.5" customHeight="1" x14ac:dyDescent="0.35">
      <c r="A24" s="123"/>
      <c r="B24" s="75"/>
      <c r="C24" s="75"/>
      <c r="D24" s="75"/>
      <c r="E24" s="75"/>
      <c r="F24" s="75"/>
      <c r="G24" s="105"/>
      <c r="H24" s="113"/>
      <c r="I24" s="123"/>
      <c r="J24" s="123"/>
    </row>
    <row r="25" spans="1:17" ht="15.5" customHeight="1" x14ac:dyDescent="0.35">
      <c r="A25" s="123"/>
      <c r="B25" s="75"/>
      <c r="C25" s="75"/>
      <c r="D25" s="75"/>
      <c r="E25" s="75"/>
      <c r="F25" s="75"/>
      <c r="G25" s="105"/>
      <c r="H25" s="113"/>
      <c r="I25" s="123"/>
      <c r="J25" s="123"/>
    </row>
    <row r="26" spans="1:17" ht="15.5" customHeight="1" x14ac:dyDescent="0.35">
      <c r="A26" s="123"/>
      <c r="B26" s="75"/>
      <c r="C26" s="75"/>
      <c r="D26" s="75"/>
      <c r="E26" s="75"/>
      <c r="F26" s="75"/>
      <c r="G26" s="105"/>
      <c r="H26" s="113"/>
      <c r="I26" s="123"/>
      <c r="J26" s="123"/>
    </row>
    <row r="27" spans="1:17" ht="15.5" customHeight="1" x14ac:dyDescent="0.35">
      <c r="A27" s="123"/>
      <c r="B27" s="75"/>
      <c r="C27" s="75"/>
      <c r="D27" s="75"/>
      <c r="E27" s="75"/>
      <c r="F27" s="75"/>
      <c r="G27" s="106"/>
      <c r="H27" s="113"/>
      <c r="I27" s="123"/>
      <c r="J27" s="123"/>
    </row>
    <row r="28" spans="1:17" ht="18.5" customHeight="1" x14ac:dyDescent="0.35">
      <c r="A28" s="123"/>
      <c r="B28" s="75"/>
      <c r="C28" s="75"/>
      <c r="D28" s="75"/>
      <c r="E28" s="75"/>
      <c r="F28" s="75"/>
      <c r="G28" s="103"/>
      <c r="H28" s="113"/>
      <c r="I28" s="123"/>
      <c r="J28" s="123"/>
      <c r="Q28" s="29"/>
    </row>
    <row r="29" spans="1:17" ht="12" customHeight="1" thickBot="1" x14ac:dyDescent="0.4">
      <c r="A29" s="113"/>
      <c r="B29" s="75"/>
      <c r="C29" s="75"/>
      <c r="D29" s="75"/>
      <c r="E29" s="75"/>
      <c r="F29" s="75"/>
      <c r="G29" s="103"/>
      <c r="H29" s="113"/>
      <c r="I29" s="113"/>
      <c r="J29" s="113"/>
      <c r="Q29" s="30"/>
    </row>
    <row r="30" spans="1:17" ht="22" customHeight="1" thickBot="1" x14ac:dyDescent="0.4">
      <c r="A30" s="117" t="s">
        <v>44</v>
      </c>
      <c r="B30" s="118"/>
      <c r="C30" s="119"/>
      <c r="D30" s="114">
        <f>B17</f>
        <v>707.2</v>
      </c>
      <c r="E30" s="117" t="s">
        <v>43</v>
      </c>
      <c r="F30" s="118"/>
      <c r="G30" s="118"/>
      <c r="H30" s="119"/>
      <c r="I30" s="115">
        <f>D30-(DONNEES!E5)</f>
        <v>689.2</v>
      </c>
      <c r="J30" s="116"/>
      <c r="K30" s="2"/>
      <c r="Q30" s="28"/>
    </row>
    <row r="31" spans="1:17" ht="25.5" customHeight="1" x14ac:dyDescent="0.35">
      <c r="A31" s="23"/>
      <c r="B31" s="23"/>
      <c r="C31" s="23"/>
      <c r="D31" s="23"/>
      <c r="E31" s="46"/>
      <c r="F31" s="23"/>
    </row>
    <row r="32" spans="1:17" x14ac:dyDescent="0.35">
      <c r="A32" s="23"/>
      <c r="B32" s="23"/>
      <c r="C32" s="23"/>
      <c r="D32" s="23"/>
      <c r="E32" s="25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</row>
    <row r="35" spans="1:6" x14ac:dyDescent="0.35">
      <c r="E35" s="23"/>
    </row>
  </sheetData>
  <sheetProtection algorithmName="SHA-512" hashValue="npaK/Jr4wCefZuMIhzcNhZiqQqLq6vD/pSz0Iu1A1re3Wl44ur9WpW5y/tA5JFaQO72r3t5YJUavlTN4uBJFfQ==" saltValue="Epzfc2Wh+ds/E7L9VkaQCQ==" spinCount="100000" sheet="1" objects="1" scenarios="1"/>
  <mergeCells count="25">
    <mergeCell ref="F16:H17"/>
    <mergeCell ref="I16:J17"/>
    <mergeCell ref="F8:H8"/>
    <mergeCell ref="I8:J9"/>
    <mergeCell ref="F9:H9"/>
    <mergeCell ref="A1:J2"/>
    <mergeCell ref="A3:B3"/>
    <mergeCell ref="C3:D3"/>
    <mergeCell ref="I3:J3"/>
    <mergeCell ref="F6:J6"/>
    <mergeCell ref="A7:D7"/>
    <mergeCell ref="F7:H7"/>
    <mergeCell ref="I7:J7"/>
    <mergeCell ref="F10:J12"/>
    <mergeCell ref="A14:D14"/>
    <mergeCell ref="F13:J13"/>
    <mergeCell ref="F14:H15"/>
    <mergeCell ref="I14:J15"/>
    <mergeCell ref="I30:J30"/>
    <mergeCell ref="A30:C30"/>
    <mergeCell ref="I18:J20"/>
    <mergeCell ref="A18:A20"/>
    <mergeCell ref="I21:J28"/>
    <mergeCell ref="A21:A28"/>
    <mergeCell ref="E30:H30"/>
  </mergeCells>
  <conditionalFormatting sqref="B13">
    <cfRule type="cellIs" dxfId="61" priority="3" operator="greaterThan">
      <formula>40</formula>
    </cfRule>
  </conditionalFormatting>
  <conditionalFormatting sqref="B17">
    <cfRule type="cellIs" dxfId="60" priority="10" operator="lessThan">
      <formula>$B$6</formula>
    </cfRule>
  </conditionalFormatting>
  <conditionalFormatting sqref="I7:J7">
    <cfRule type="cellIs" dxfId="51" priority="6" operator="greaterThan">
      <formula>110</formula>
    </cfRule>
  </conditionalFormatting>
  <conditionalFormatting sqref="I8:J9">
    <cfRule type="cellIs" dxfId="49" priority="103" operator="lessThan">
      <formula>$I$14+#REF!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B06E5E2D-F205-407C-A47E-0D1512AC759F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ellIs" priority="14" operator="greaterThan" id="{0D6B773F-C92F-4B02-B051-83F3823A53B6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BE74938A-5617-49C9-8209-931F7F0F5F2A}">
            <xm:f>DONNEES!$B$3+1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12" operator="lessThan" id="{90634DD3-B31F-4187-AED5-92B50640D0A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greaterThanOrEqual" id="{E1DDC99E-76AA-4F31-A625-E9EF95B8726D}">
            <xm:f>DONNEES!$H$5</xm:f>
            <x14:dxf>
              <font>
                <b/>
                <i val="0"/>
                <color rgb="FF00B050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9" operator="greaterThan" id="{33E72398-3C6C-4CBD-9F95-BE6520CAAD61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16" operator="greaterThan" id="{79DB1B8B-CA7F-4B33-8ECD-C840ED63B524}">
            <xm:f>DONNEES!$B$4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lessThan" id="{C4C65775-E70C-469A-A6C1-09C488AC106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B225AFC6-DA16-436C-AC91-A7EEEBCF1E0A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I8:J9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EDCB-338B-4ADD-A211-95A0C45884C0}">
  <sheetPr codeName="Feuil2"/>
  <dimension ref="A1:Q34"/>
  <sheetViews>
    <sheetView zoomScale="68" zoomScaleNormal="68" workbookViewId="0">
      <selection activeCell="A7" sqref="A7:D7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10.54296875" customWidth="1"/>
    <col min="10" max="10" width="8.17968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"/>
    </row>
    <row r="2" spans="1:11" ht="14.5" customHeight="1" thickBot="1" x14ac:dyDescent="0.4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"/>
    </row>
    <row r="3" spans="1:11" ht="16" thickBot="1" x14ac:dyDescent="0.4">
      <c r="A3" s="147" t="s">
        <v>0</v>
      </c>
      <c r="B3" s="148"/>
      <c r="C3" s="149"/>
      <c r="D3" s="150"/>
      <c r="E3" s="69"/>
      <c r="F3" s="69"/>
      <c r="G3" s="69"/>
      <c r="H3" s="70" t="s">
        <v>1</v>
      </c>
      <c r="I3" s="151">
        <f ca="1">TODAY()</f>
        <v>45668</v>
      </c>
      <c r="J3" s="151"/>
    </row>
    <row r="4" spans="1:11" ht="7.5" customHeight="1" thickBot="1" x14ac:dyDescent="0.4">
      <c r="A4" s="69"/>
      <c r="B4" s="69"/>
      <c r="C4" s="71"/>
      <c r="D4" s="69"/>
      <c r="E4" s="71"/>
      <c r="F4" s="69"/>
      <c r="G4" s="69"/>
      <c r="H4" s="69"/>
      <c r="I4" s="69"/>
      <c r="J4" s="69"/>
    </row>
    <row r="5" spans="1:11" ht="16" thickBot="1" x14ac:dyDescent="0.4">
      <c r="A5" s="69"/>
      <c r="B5" s="72" t="s">
        <v>2</v>
      </c>
      <c r="C5" s="73" t="s">
        <v>3</v>
      </c>
      <c r="D5" s="74" t="s">
        <v>4</v>
      </c>
      <c r="E5" s="69"/>
      <c r="F5" s="75"/>
      <c r="G5" s="75"/>
      <c r="H5" s="75"/>
      <c r="I5" s="75"/>
      <c r="J5" s="75"/>
    </row>
    <row r="6" spans="1:11" ht="16" thickBot="1" x14ac:dyDescent="0.4">
      <c r="A6" s="76" t="s">
        <v>5</v>
      </c>
      <c r="B6" s="77">
        <v>625</v>
      </c>
      <c r="C6" s="78">
        <f>D6/B6</f>
        <v>0.29441600000000001</v>
      </c>
      <c r="D6" s="79">
        <v>184.01</v>
      </c>
      <c r="E6" s="69"/>
      <c r="F6" s="189" t="s">
        <v>21</v>
      </c>
      <c r="G6" s="190"/>
      <c r="H6" s="190"/>
      <c r="I6" s="190"/>
      <c r="J6" s="191"/>
    </row>
    <row r="7" spans="1:11" ht="19" thickBot="1" x14ac:dyDescent="0.4">
      <c r="A7" s="124" t="s">
        <v>62</v>
      </c>
      <c r="B7" s="125"/>
      <c r="C7" s="125"/>
      <c r="D7" s="126"/>
      <c r="E7" s="69"/>
      <c r="F7" s="196" t="s">
        <v>63</v>
      </c>
      <c r="G7" s="197"/>
      <c r="H7" s="197"/>
      <c r="I7" s="192">
        <v>110</v>
      </c>
      <c r="J7" s="193"/>
    </row>
    <row r="8" spans="1:11" ht="18.5" x14ac:dyDescent="0.35">
      <c r="A8" s="80" t="s">
        <v>6</v>
      </c>
      <c r="B8" s="81">
        <v>0</v>
      </c>
      <c r="C8" s="82">
        <v>0.41</v>
      </c>
      <c r="D8" s="83">
        <f>C8*B8</f>
        <v>0</v>
      </c>
      <c r="E8" s="69"/>
      <c r="F8" s="127" t="s">
        <v>22</v>
      </c>
      <c r="G8" s="128"/>
      <c r="H8" s="128"/>
      <c r="I8" s="194">
        <v>40</v>
      </c>
      <c r="J8" s="195"/>
    </row>
    <row r="9" spans="1:11" ht="18.5" x14ac:dyDescent="0.35">
      <c r="A9" s="84" t="s">
        <v>7</v>
      </c>
      <c r="B9" s="85">
        <v>0</v>
      </c>
      <c r="C9" s="86">
        <v>0.41</v>
      </c>
      <c r="D9" s="87">
        <f t="shared" ref="D9:D11" si="0">C9*B9</f>
        <v>0</v>
      </c>
      <c r="E9" s="69"/>
      <c r="F9" s="127" t="s">
        <v>23</v>
      </c>
      <c r="G9" s="128"/>
      <c r="H9" s="128"/>
      <c r="I9" s="194">
        <v>40</v>
      </c>
      <c r="J9" s="195"/>
    </row>
    <row r="10" spans="1:11" ht="17" x14ac:dyDescent="0.35">
      <c r="A10" s="84" t="s">
        <v>8</v>
      </c>
      <c r="B10" s="85">
        <v>0</v>
      </c>
      <c r="C10" s="86">
        <v>1.19</v>
      </c>
      <c r="D10" s="87">
        <f t="shared" si="0"/>
        <v>0</v>
      </c>
      <c r="E10" s="69"/>
      <c r="F10" s="163" t="s">
        <v>11</v>
      </c>
      <c r="G10" s="164"/>
      <c r="H10" s="165"/>
      <c r="I10" s="166">
        <f>DONNEES!H6+DONNEES!H7</f>
        <v>0.2142857142857143</v>
      </c>
      <c r="J10" s="167"/>
    </row>
    <row r="11" spans="1:11" ht="17.5" thickBot="1" x14ac:dyDescent="0.4">
      <c r="A11" s="88" t="s">
        <v>9</v>
      </c>
      <c r="B11" s="89">
        <v>0</v>
      </c>
      <c r="C11" s="90">
        <v>1.19</v>
      </c>
      <c r="D11" s="91">
        <f t="shared" si="0"/>
        <v>0</v>
      </c>
      <c r="E11" s="69"/>
      <c r="F11" s="170" t="s">
        <v>24</v>
      </c>
      <c r="G11" s="171"/>
      <c r="H11" s="171"/>
      <c r="I11" s="168"/>
      <c r="J11" s="169"/>
    </row>
    <row r="12" spans="1:11" ht="5.5" customHeight="1" thickBot="1" x14ac:dyDescent="0.45">
      <c r="A12" s="94"/>
      <c r="B12" s="93"/>
      <c r="C12" s="94"/>
      <c r="D12" s="94"/>
      <c r="E12" s="69"/>
      <c r="F12" s="131" t="str">
        <f>IF((I16+I17)&gt;I10,"AUTONOMIE INSUFFISANTE",IF(I10&lt;DONNEES!H5,"AUTONOMIE INSUFFISANTE",IF(I16&gt;DONNEES!H6,"REVOIR LE TEMPS DE VOL",IF(I17&gt;DONNEES!H7,"REVOIR LE TEMPS DE VOL",IF(I7&gt;DONNEES!K7,"TROP DE CARBURANT",IF(I8&gt;DONNEES!K8,"TROP DE CARBURANT",IF(I9&gt;DONNEES!K8,"TROP DE CARBURANT","")))))))</f>
        <v/>
      </c>
      <c r="G12" s="131"/>
      <c r="H12" s="131"/>
      <c r="I12" s="131"/>
      <c r="J12" s="131"/>
    </row>
    <row r="13" spans="1:11" ht="17.5" thickBot="1" x14ac:dyDescent="0.45">
      <c r="A13" s="95" t="s">
        <v>76</v>
      </c>
      <c r="B13" s="96">
        <v>0</v>
      </c>
      <c r="C13" s="97">
        <v>1.9</v>
      </c>
      <c r="D13" s="79">
        <f>C13*B13</f>
        <v>0</v>
      </c>
      <c r="E13" s="69"/>
      <c r="F13" s="132"/>
      <c r="G13" s="132"/>
      <c r="H13" s="132"/>
      <c r="I13" s="132"/>
      <c r="J13" s="132"/>
    </row>
    <row r="14" spans="1:11" ht="5.5" customHeight="1" thickBot="1" x14ac:dyDescent="0.4">
      <c r="A14" s="134"/>
      <c r="B14" s="134"/>
      <c r="C14" s="134"/>
      <c r="D14" s="134"/>
      <c r="E14" s="69"/>
      <c r="F14" s="133"/>
      <c r="G14" s="133"/>
      <c r="H14" s="133"/>
      <c r="I14" s="133"/>
      <c r="J14" s="133"/>
    </row>
    <row r="15" spans="1:11" ht="16" thickBot="1" x14ac:dyDescent="0.4">
      <c r="A15" s="95" t="s">
        <v>27</v>
      </c>
      <c r="B15" s="98">
        <f>(I8+I9)*DONNEES!$K$3</f>
        <v>57.599999999999994</v>
      </c>
      <c r="C15" s="97">
        <v>0.1</v>
      </c>
      <c r="D15" s="79">
        <f>C15*B15</f>
        <v>5.76</v>
      </c>
      <c r="E15" s="69"/>
      <c r="F15" s="135" t="s">
        <v>12</v>
      </c>
      <c r="G15" s="136"/>
      <c r="H15" s="136"/>
      <c r="I15" s="136"/>
      <c r="J15" s="137"/>
    </row>
    <row r="16" spans="1:11" ht="16" thickBot="1" x14ac:dyDescent="0.4">
      <c r="A16" s="95" t="s">
        <v>20</v>
      </c>
      <c r="B16" s="98">
        <f>I7*DONNEES!$K$3</f>
        <v>79.2</v>
      </c>
      <c r="C16" s="97">
        <v>1.1200000000000001</v>
      </c>
      <c r="D16" s="79">
        <f>C16*B16</f>
        <v>88.704000000000008</v>
      </c>
      <c r="E16" s="69"/>
      <c r="F16" s="181" t="s">
        <v>20</v>
      </c>
      <c r="G16" s="182"/>
      <c r="H16" s="182"/>
      <c r="I16" s="187">
        <v>4.1666666666666664E-2</v>
      </c>
      <c r="J16" s="188"/>
    </row>
    <row r="17" spans="1:17" ht="16" thickBot="1" x14ac:dyDescent="0.4">
      <c r="A17" s="99"/>
      <c r="B17" s="99"/>
      <c r="C17" s="99"/>
      <c r="D17" s="99"/>
      <c r="E17" s="69"/>
      <c r="F17" s="183" t="s">
        <v>27</v>
      </c>
      <c r="G17" s="184"/>
      <c r="H17" s="184"/>
      <c r="I17" s="185">
        <v>0</v>
      </c>
      <c r="J17" s="186"/>
    </row>
    <row r="18" spans="1:17" ht="16" thickBot="1" x14ac:dyDescent="0.4">
      <c r="A18" s="95" t="s">
        <v>10</v>
      </c>
      <c r="B18" s="98">
        <f>+B6+B8+B9+B10+B11+B13+B15+B16</f>
        <v>761.80000000000007</v>
      </c>
      <c r="C18" s="97">
        <f>D18/B18</f>
        <v>0.36554738776581774</v>
      </c>
      <c r="D18" s="79">
        <f>D6+D8+D9+D10+D11+D13+D15+D16</f>
        <v>278.47399999999999</v>
      </c>
      <c r="E18" s="69"/>
      <c r="F18" s="157" t="s">
        <v>69</v>
      </c>
      <c r="G18" s="158"/>
      <c r="H18" s="158"/>
      <c r="I18" s="100">
        <v>2500</v>
      </c>
      <c r="J18" s="101">
        <f>VLOOKUP(I18,DONNEES!H327:I329,2,FALSE)</f>
        <v>35</v>
      </c>
    </row>
    <row r="19" spans="1:17" x14ac:dyDescent="0.35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7" ht="52" customHeight="1" x14ac:dyDescent="0.35">
      <c r="A20" s="102" t="str">
        <f>DONNEES!J27</f>
        <v/>
      </c>
      <c r="B20" s="75"/>
      <c r="C20" s="75"/>
      <c r="D20" s="75"/>
      <c r="E20" s="75"/>
      <c r="F20" s="75"/>
      <c r="G20" s="103"/>
      <c r="H20" s="104"/>
      <c r="I20" s="120" t="str">
        <f>DONNEES!J27</f>
        <v/>
      </c>
      <c r="J20" s="120"/>
    </row>
    <row r="21" spans="1:17" ht="14.5" customHeight="1" x14ac:dyDescent="0.35">
      <c r="A21" s="179" t="str">
        <f>IF(D30&gt;DONNEES!H3,"SURCHARGE     DECOLLAGE","")</f>
        <v/>
      </c>
      <c r="B21" s="75"/>
      <c r="C21" s="75"/>
      <c r="D21" s="75"/>
      <c r="E21" s="75"/>
      <c r="F21" s="75"/>
      <c r="G21" s="103"/>
      <c r="H21" s="179" t="str">
        <f>IF(I30&gt;DONNEES!H4,"SURCHARGE    ATTERRISSAGE","")</f>
        <v/>
      </c>
      <c r="I21" s="179"/>
      <c r="J21" s="179"/>
      <c r="Q21" s="28"/>
    </row>
    <row r="22" spans="1:17" ht="15.5" customHeight="1" x14ac:dyDescent="0.35">
      <c r="A22" s="179"/>
      <c r="B22" s="75"/>
      <c r="C22" s="75"/>
      <c r="D22" s="75"/>
      <c r="E22" s="75"/>
      <c r="F22" s="75"/>
      <c r="G22" s="103"/>
      <c r="H22" s="179"/>
      <c r="I22" s="179"/>
      <c r="J22" s="179"/>
    </row>
    <row r="23" spans="1:17" ht="15.5" customHeight="1" x14ac:dyDescent="0.35">
      <c r="A23" s="179"/>
      <c r="B23" s="75"/>
      <c r="C23" s="75"/>
      <c r="D23" s="75"/>
      <c r="E23" s="75"/>
      <c r="F23" s="75"/>
      <c r="G23" s="103"/>
      <c r="H23" s="179"/>
      <c r="I23" s="179"/>
      <c r="J23" s="179"/>
    </row>
    <row r="24" spans="1:17" ht="15.5" customHeight="1" x14ac:dyDescent="0.35">
      <c r="A24" s="179"/>
      <c r="B24" s="75"/>
      <c r="C24" s="75"/>
      <c r="D24" s="75"/>
      <c r="E24" s="75"/>
      <c r="F24" s="75"/>
      <c r="G24" s="105"/>
      <c r="H24" s="179"/>
      <c r="I24" s="179"/>
      <c r="J24" s="179"/>
    </row>
    <row r="25" spans="1:17" ht="15.5" customHeight="1" x14ac:dyDescent="0.35">
      <c r="A25" s="179"/>
      <c r="B25" s="75"/>
      <c r="C25" s="75"/>
      <c r="D25" s="75"/>
      <c r="E25" s="75"/>
      <c r="F25" s="75"/>
      <c r="G25" s="105"/>
      <c r="H25" s="179"/>
      <c r="I25" s="179"/>
      <c r="J25" s="179"/>
    </row>
    <row r="26" spans="1:17" ht="18.5" customHeight="1" x14ac:dyDescent="0.35">
      <c r="A26" s="179"/>
      <c r="B26" s="75"/>
      <c r="C26" s="75"/>
      <c r="D26" s="75"/>
      <c r="E26" s="75"/>
      <c r="F26" s="75"/>
      <c r="G26" s="105"/>
      <c r="H26" s="179"/>
      <c r="I26" s="179"/>
      <c r="J26" s="179"/>
      <c r="Q26" s="29"/>
    </row>
    <row r="27" spans="1:17" ht="18.5" customHeight="1" x14ac:dyDescent="0.35">
      <c r="A27" s="179"/>
      <c r="B27" s="75"/>
      <c r="C27" s="75"/>
      <c r="D27" s="75"/>
      <c r="E27" s="75"/>
      <c r="F27" s="75"/>
      <c r="G27" s="106"/>
      <c r="H27" s="179"/>
      <c r="I27" s="179"/>
      <c r="J27" s="179"/>
      <c r="Q27" s="30"/>
    </row>
    <row r="28" spans="1:17" ht="14.5" customHeight="1" x14ac:dyDescent="0.35">
      <c r="A28" s="179"/>
      <c r="B28" s="75"/>
      <c r="C28" s="75"/>
      <c r="D28" s="75"/>
      <c r="E28" s="75"/>
      <c r="F28" s="75"/>
      <c r="G28" s="103"/>
      <c r="H28" s="179"/>
      <c r="I28" s="179"/>
      <c r="J28" s="179"/>
      <c r="K28" s="2"/>
      <c r="Q28" s="30"/>
    </row>
    <row r="29" spans="1:17" ht="14.5" customHeight="1" thickBot="1" x14ac:dyDescent="0.4">
      <c r="A29" s="180"/>
      <c r="B29" s="75"/>
      <c r="C29" s="75"/>
      <c r="D29" s="75"/>
      <c r="E29" s="75"/>
      <c r="F29" s="75"/>
      <c r="G29" s="103"/>
      <c r="H29" s="180"/>
      <c r="I29" s="180"/>
      <c r="J29" s="180"/>
      <c r="K29" s="2"/>
      <c r="Q29" s="28"/>
    </row>
    <row r="30" spans="1:17" ht="25.5" customHeight="1" thickBot="1" x14ac:dyDescent="0.4">
      <c r="A30" s="177" t="s">
        <v>39</v>
      </c>
      <c r="B30" s="178"/>
      <c r="C30" s="178"/>
      <c r="D30" s="107">
        <f>B18</f>
        <v>761.80000000000007</v>
      </c>
      <c r="E30" s="174" t="s">
        <v>40</v>
      </c>
      <c r="F30" s="175"/>
      <c r="G30" s="175"/>
      <c r="H30" s="176"/>
      <c r="I30" s="172">
        <f>D30-(DONNEES!K5+DONNEES!K6)</f>
        <v>736.6</v>
      </c>
      <c r="J30" s="173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A1:J2"/>
    <mergeCell ref="A7:D7"/>
    <mergeCell ref="A14:D14"/>
    <mergeCell ref="I16:J16"/>
    <mergeCell ref="A3:B3"/>
    <mergeCell ref="I3:J3"/>
    <mergeCell ref="F6:J6"/>
    <mergeCell ref="I7:J7"/>
    <mergeCell ref="F11:H11"/>
    <mergeCell ref="I8:J8"/>
    <mergeCell ref="I9:J9"/>
    <mergeCell ref="I10:J11"/>
    <mergeCell ref="F7:H7"/>
    <mergeCell ref="F10:H10"/>
    <mergeCell ref="F8:H8"/>
    <mergeCell ref="F9:H9"/>
    <mergeCell ref="I30:J30"/>
    <mergeCell ref="E30:H30"/>
    <mergeCell ref="F12:J14"/>
    <mergeCell ref="C3:D3"/>
    <mergeCell ref="A30:C30"/>
    <mergeCell ref="H21:J29"/>
    <mergeCell ref="A21:A29"/>
    <mergeCell ref="I20:J20"/>
    <mergeCell ref="F15:J15"/>
    <mergeCell ref="F16:H16"/>
    <mergeCell ref="F17:H17"/>
    <mergeCell ref="I17:J17"/>
    <mergeCell ref="F18:H18"/>
  </mergeCells>
  <phoneticPr fontId="4" type="noConversion"/>
  <conditionalFormatting sqref="B13">
    <cfRule type="cellIs" dxfId="48" priority="4" operator="greaterThan">
      <formula>40</formula>
    </cfRule>
  </conditionalFormatting>
  <conditionalFormatting sqref="B18">
    <cfRule type="cellIs" dxfId="47" priority="87" operator="lessThan">
      <formula>$B$6</formula>
    </cfRule>
  </conditionalFormatting>
  <conditionalFormatting sqref="D30">
    <cfRule type="cellIs" dxfId="44" priority="92" operator="lessThan">
      <formula>1051</formula>
    </cfRule>
  </conditionalFormatting>
  <conditionalFormatting sqref="I7:J7">
    <cfRule type="cellIs" dxfId="39" priority="8" operator="greaterThan">
      <formula>110</formula>
    </cfRule>
  </conditionalFormatting>
  <conditionalFormatting sqref="I8:J9">
    <cfRule type="cellIs" dxfId="38" priority="6" operator="greaterThan">
      <formula>40</formula>
    </cfRule>
    <cfRule type="cellIs" dxfId="37" priority="13" operator="lessThan">
      <formula>0</formula>
    </cfRule>
  </conditionalFormatting>
  <conditionalFormatting sqref="I10:J11">
    <cfRule type="cellIs" dxfId="35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ANS LA LISTE DEROULANTE" sqref="I18" xr:uid="{3CACB735-3433-45DA-B9D9-618E8577E808}">
      <formula1>RPMDA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operator="greaterThan" id="{8A3F2DF1-62B3-4A4A-827E-69626F3081D8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91" operator="greaterThan" id="{3AE2F6FA-1368-41AC-B952-F4289937C603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89" operator="lessThan" id="{25A47BF3-6B69-48B1-B494-B4756CAD166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0" operator="greaterThanOrEqual" id="{B40E881E-DAA7-42B6-9A08-52DE7FB99AFD}">
            <xm:f>DONNEES!$H$5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95" operator="greaterThan" id="{EEF401A9-7B44-48E8-B9A2-85075DA16E2B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6" operator="lessThan" id="{7332A443-B095-4602-8125-07F7588B923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142038BF-04C9-4318-A560-0BE600D6805C}">
            <xm:f>DONNEES!$I$6+DONNEES!$I$7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86" operator="greaterThan" id="{21A93DE3-E2C5-4480-8EC9-EB831F620740}">
            <xm:f>DONNEES!$I$6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99" operator="greaterThan" id="{AA685BD6-946F-46C2-B9A9-4A330BD402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2D88-5336-4475-8C10-77F3754A1A53}">
  <sheetPr codeName="Feuil3"/>
  <dimension ref="A1:Q34"/>
  <sheetViews>
    <sheetView zoomScale="68" zoomScaleNormal="68" workbookViewId="0">
      <selection activeCell="C6" sqref="C6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8.453125" bestFit="1" customWidth="1"/>
  </cols>
  <sheetData>
    <row r="1" spans="1:11" ht="14.5" customHeight="1" x14ac:dyDescent="0.35">
      <c r="A1" s="146" t="s">
        <v>49</v>
      </c>
      <c r="B1" s="146"/>
      <c r="C1" s="146"/>
      <c r="D1" s="146"/>
      <c r="E1" s="146"/>
      <c r="F1" s="146"/>
      <c r="G1" s="146"/>
      <c r="H1" s="146"/>
      <c r="I1" s="146"/>
      <c r="J1" s="146"/>
      <c r="K1" s="1"/>
    </row>
    <row r="2" spans="1:11" ht="14.5" customHeight="1" thickBot="1" x14ac:dyDescent="0.4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"/>
    </row>
    <row r="3" spans="1:11" ht="16" thickBot="1" x14ac:dyDescent="0.4">
      <c r="A3" s="147" t="s">
        <v>0</v>
      </c>
      <c r="B3" s="148"/>
      <c r="C3" s="149"/>
      <c r="D3" s="150"/>
      <c r="E3" s="69"/>
      <c r="F3" s="69"/>
      <c r="G3" s="69"/>
      <c r="H3" s="70" t="s">
        <v>1</v>
      </c>
      <c r="I3" s="151">
        <f ca="1">TODAY()</f>
        <v>45668</v>
      </c>
      <c r="J3" s="151"/>
    </row>
    <row r="4" spans="1:11" ht="5" customHeight="1" thickBot="1" x14ac:dyDescent="0.4">
      <c r="A4" s="69"/>
      <c r="B4" s="69"/>
      <c r="C4" s="71"/>
      <c r="D4" s="69"/>
      <c r="E4" s="71"/>
      <c r="F4" s="69"/>
      <c r="G4" s="69"/>
      <c r="H4" s="69"/>
      <c r="I4" s="69"/>
      <c r="J4" s="69"/>
    </row>
    <row r="5" spans="1:11" ht="16" thickBot="1" x14ac:dyDescent="0.4">
      <c r="A5" s="69"/>
      <c r="B5" s="72" t="s">
        <v>2</v>
      </c>
      <c r="C5" s="73" t="s">
        <v>3</v>
      </c>
      <c r="D5" s="74" t="s">
        <v>4</v>
      </c>
      <c r="E5" s="69"/>
      <c r="F5" s="75"/>
      <c r="G5" s="75"/>
      <c r="H5" s="75"/>
      <c r="I5" s="75"/>
      <c r="J5" s="75"/>
    </row>
    <row r="6" spans="1:11" ht="16" thickBot="1" x14ac:dyDescent="0.4">
      <c r="A6" s="76" t="s">
        <v>5</v>
      </c>
      <c r="B6" s="77">
        <f>641</f>
        <v>641</v>
      </c>
      <c r="C6" s="78">
        <f>D6/B6</f>
        <v>0.32556942277691109</v>
      </c>
      <c r="D6" s="79">
        <v>208.69</v>
      </c>
      <c r="E6" s="69"/>
      <c r="F6" s="189" t="s">
        <v>21</v>
      </c>
      <c r="G6" s="190"/>
      <c r="H6" s="190"/>
      <c r="I6" s="190"/>
      <c r="J6" s="191"/>
    </row>
    <row r="7" spans="1:11" ht="19" thickBot="1" x14ac:dyDescent="0.4">
      <c r="A7" s="124" t="s">
        <v>62</v>
      </c>
      <c r="B7" s="125"/>
      <c r="C7" s="125"/>
      <c r="D7" s="126"/>
      <c r="E7" s="69"/>
      <c r="F7" s="196" t="s">
        <v>63</v>
      </c>
      <c r="G7" s="197"/>
      <c r="H7" s="197"/>
      <c r="I7" s="192">
        <v>110</v>
      </c>
      <c r="J7" s="193"/>
    </row>
    <row r="8" spans="1:11" ht="18.5" x14ac:dyDescent="0.35">
      <c r="A8" s="80" t="s">
        <v>6</v>
      </c>
      <c r="B8" s="81">
        <v>0</v>
      </c>
      <c r="C8" s="82">
        <v>0.41</v>
      </c>
      <c r="D8" s="83">
        <f>C8*B8</f>
        <v>0</v>
      </c>
      <c r="E8" s="69"/>
      <c r="F8" s="127" t="s">
        <v>22</v>
      </c>
      <c r="G8" s="128"/>
      <c r="H8" s="128"/>
      <c r="I8" s="194">
        <v>40</v>
      </c>
      <c r="J8" s="195"/>
    </row>
    <row r="9" spans="1:11" ht="18.5" x14ac:dyDescent="0.35">
      <c r="A9" s="84" t="s">
        <v>7</v>
      </c>
      <c r="B9" s="85">
        <v>0</v>
      </c>
      <c r="C9" s="86">
        <v>0.41</v>
      </c>
      <c r="D9" s="87">
        <f t="shared" ref="D9:D11" si="0">C9*B9</f>
        <v>0</v>
      </c>
      <c r="E9" s="69"/>
      <c r="F9" s="127" t="s">
        <v>23</v>
      </c>
      <c r="G9" s="128"/>
      <c r="H9" s="128"/>
      <c r="I9" s="194">
        <v>40</v>
      </c>
      <c r="J9" s="195"/>
    </row>
    <row r="10" spans="1:11" ht="17" x14ac:dyDescent="0.35">
      <c r="A10" s="84" t="s">
        <v>8</v>
      </c>
      <c r="B10" s="85">
        <v>0</v>
      </c>
      <c r="C10" s="86">
        <v>1.19</v>
      </c>
      <c r="D10" s="87">
        <f t="shared" si="0"/>
        <v>0</v>
      </c>
      <c r="E10" s="69"/>
      <c r="F10" s="163" t="s">
        <v>11</v>
      </c>
      <c r="G10" s="164"/>
      <c r="H10" s="165"/>
      <c r="I10" s="166">
        <f>DONNEES!N6+DONNEES!N7</f>
        <v>0.19230769230769229</v>
      </c>
      <c r="J10" s="167"/>
    </row>
    <row r="11" spans="1:11" ht="17.5" thickBot="1" x14ac:dyDescent="0.4">
      <c r="A11" s="88" t="s">
        <v>9</v>
      </c>
      <c r="B11" s="89">
        <v>0</v>
      </c>
      <c r="C11" s="90">
        <v>1.19</v>
      </c>
      <c r="D11" s="91">
        <f t="shared" si="0"/>
        <v>0</v>
      </c>
      <c r="E11" s="69"/>
      <c r="F11" s="170" t="s">
        <v>24</v>
      </c>
      <c r="G11" s="171"/>
      <c r="H11" s="171"/>
      <c r="I11" s="168"/>
      <c r="J11" s="169"/>
    </row>
    <row r="12" spans="1:11" ht="5" customHeight="1" thickBot="1" x14ac:dyDescent="0.45">
      <c r="A12" s="92"/>
      <c r="B12" s="93"/>
      <c r="C12" s="94"/>
      <c r="D12" s="94"/>
      <c r="E12" s="69"/>
      <c r="F12" s="131" t="str">
        <f>IF((I16+I17)&gt;I10,"AUTONOMIE INSUFFISANTE",IF(I10&lt;DONNEES!H5,"AUTONOMIE INSUFFISANTE",IF(I16&gt;DONNEES!N6,"REVOIR LE TEMPS DE VOL",IF(I17&gt;DONNEES!N7,"REVOIR LE TEMPS DE VOL",IF(I7&gt;DONNEES!Q7,"TROP DE CARBURANT",IF(I8&gt;DONNEES!Q8,"TROP DE CARBURANT",IF(I9&gt;DONNEES!Q8,"TROP DE CARBURANT","")))))))</f>
        <v/>
      </c>
      <c r="G12" s="131"/>
      <c r="H12" s="131"/>
      <c r="I12" s="131"/>
      <c r="J12" s="131"/>
    </row>
    <row r="13" spans="1:11" ht="17.5" thickBot="1" x14ac:dyDescent="0.45">
      <c r="A13" s="95" t="s">
        <v>75</v>
      </c>
      <c r="B13" s="96">
        <v>0</v>
      </c>
      <c r="C13" s="97">
        <v>1.9</v>
      </c>
      <c r="D13" s="79">
        <f>C13*B13</f>
        <v>0</v>
      </c>
      <c r="E13" s="69"/>
      <c r="F13" s="132"/>
      <c r="G13" s="132"/>
      <c r="H13" s="132"/>
      <c r="I13" s="132"/>
      <c r="J13" s="132"/>
    </row>
    <row r="14" spans="1:11" ht="5.5" customHeight="1" thickBot="1" x14ac:dyDescent="0.4">
      <c r="A14" s="134"/>
      <c r="B14" s="134"/>
      <c r="C14" s="134"/>
      <c r="D14" s="134"/>
      <c r="E14" s="69"/>
      <c r="F14" s="133"/>
      <c r="G14" s="133"/>
      <c r="H14" s="133"/>
      <c r="I14" s="133"/>
      <c r="J14" s="133"/>
    </row>
    <row r="15" spans="1:11" ht="16" thickBot="1" x14ac:dyDescent="0.4">
      <c r="A15" s="95" t="s">
        <v>27</v>
      </c>
      <c r="B15" s="98">
        <f>(I8+I9)*DONNEES!$K$3</f>
        <v>57.599999999999994</v>
      </c>
      <c r="C15" s="97">
        <v>0.1</v>
      </c>
      <c r="D15" s="79">
        <f>C15*B15</f>
        <v>5.76</v>
      </c>
      <c r="E15" s="69"/>
      <c r="F15" s="198" t="s">
        <v>12</v>
      </c>
      <c r="G15" s="199"/>
      <c r="H15" s="199"/>
      <c r="I15" s="199"/>
      <c r="J15" s="200"/>
    </row>
    <row r="16" spans="1:11" ht="17.5" customHeight="1" thickBot="1" x14ac:dyDescent="0.5">
      <c r="A16" s="95" t="s">
        <v>20</v>
      </c>
      <c r="B16" s="98">
        <f>I7*DONNEES!$K$3</f>
        <v>79.2</v>
      </c>
      <c r="C16" s="97">
        <v>1.1200000000000001</v>
      </c>
      <c r="D16" s="79">
        <f>C16*B16</f>
        <v>88.704000000000008</v>
      </c>
      <c r="E16" s="69"/>
      <c r="F16" s="181" t="s">
        <v>20</v>
      </c>
      <c r="G16" s="182"/>
      <c r="H16" s="182"/>
      <c r="I16" s="201">
        <v>1.3888888888888888E-2</v>
      </c>
      <c r="J16" s="202"/>
    </row>
    <row r="17" spans="1:17" ht="17.5" customHeight="1" thickBot="1" x14ac:dyDescent="0.5">
      <c r="A17" s="99"/>
      <c r="B17" s="99"/>
      <c r="C17" s="99"/>
      <c r="D17" s="99"/>
      <c r="E17" s="69"/>
      <c r="F17" s="183" t="s">
        <v>27</v>
      </c>
      <c r="G17" s="184"/>
      <c r="H17" s="184"/>
      <c r="I17" s="203">
        <v>0</v>
      </c>
      <c r="J17" s="204"/>
    </row>
    <row r="18" spans="1:17" ht="16" thickBot="1" x14ac:dyDescent="0.4">
      <c r="A18" s="95" t="s">
        <v>10</v>
      </c>
      <c r="B18" s="98">
        <f>+B6+B8+B9+B10+B11+B13+B15+B16</f>
        <v>777.80000000000007</v>
      </c>
      <c r="C18" s="97">
        <f>D18/B18</f>
        <v>0.38975829262021083</v>
      </c>
      <c r="D18" s="79">
        <f>D6+D8+D9+D10+D11+D13+D15+D16</f>
        <v>303.154</v>
      </c>
      <c r="E18" s="69"/>
      <c r="F18" s="157" t="s">
        <v>69</v>
      </c>
      <c r="G18" s="158"/>
      <c r="H18" s="158"/>
      <c r="I18" s="100">
        <v>2500</v>
      </c>
      <c r="J18" s="101">
        <f>VLOOKUP(I18,DONNEES!N378:O380,2,FALSE)</f>
        <v>39</v>
      </c>
    </row>
    <row r="19" spans="1:17" x14ac:dyDescent="0.35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7" ht="52" customHeight="1" x14ac:dyDescent="0.35">
      <c r="A20" s="102" t="str">
        <f>DONNEES!P27</f>
        <v/>
      </c>
      <c r="B20" s="75"/>
      <c r="C20" s="75"/>
      <c r="D20" s="75"/>
      <c r="E20" s="75"/>
      <c r="F20" s="75"/>
      <c r="G20" s="103"/>
      <c r="H20" s="104"/>
      <c r="I20" s="120" t="str">
        <f>DONNEES!P27</f>
        <v/>
      </c>
      <c r="J20" s="120"/>
    </row>
    <row r="21" spans="1:17" ht="14.5" customHeight="1" x14ac:dyDescent="0.35">
      <c r="A21" s="179" t="str">
        <f>IF(D30&gt;DONNEES!N3,"SURCHARGE     DECOLLAGE","")</f>
        <v/>
      </c>
      <c r="B21" s="75"/>
      <c r="C21" s="75"/>
      <c r="D21" s="75"/>
      <c r="E21" s="75"/>
      <c r="F21" s="75"/>
      <c r="G21" s="103"/>
      <c r="H21" s="179" t="str">
        <f>IF(I30&gt;DONNEES!N4,"SURCHARGE    ATTERRISSAGE","")</f>
        <v/>
      </c>
      <c r="I21" s="179"/>
      <c r="J21" s="179"/>
      <c r="Q21" s="28"/>
    </row>
    <row r="22" spans="1:17" ht="15.5" customHeight="1" x14ac:dyDescent="0.35">
      <c r="A22" s="179"/>
      <c r="B22" s="75"/>
      <c r="C22" s="75"/>
      <c r="D22" s="75"/>
      <c r="E22" s="75"/>
      <c r="F22" s="75"/>
      <c r="G22" s="103"/>
      <c r="H22" s="179"/>
      <c r="I22" s="179"/>
      <c r="J22" s="179"/>
    </row>
    <row r="23" spans="1:17" ht="15.5" customHeight="1" x14ac:dyDescent="0.35">
      <c r="A23" s="179"/>
      <c r="B23" s="75"/>
      <c r="C23" s="75"/>
      <c r="D23" s="75"/>
      <c r="E23" s="75"/>
      <c r="F23" s="75"/>
      <c r="G23" s="103"/>
      <c r="H23" s="179"/>
      <c r="I23" s="179"/>
      <c r="J23" s="179"/>
    </row>
    <row r="24" spans="1:17" ht="15.5" customHeight="1" x14ac:dyDescent="0.35">
      <c r="A24" s="179"/>
      <c r="B24" s="75"/>
      <c r="C24" s="75"/>
      <c r="D24" s="75"/>
      <c r="E24" s="75"/>
      <c r="F24" s="75"/>
      <c r="G24" s="105"/>
      <c r="H24" s="179"/>
      <c r="I24" s="179"/>
      <c r="J24" s="179"/>
    </row>
    <row r="25" spans="1:17" ht="15.5" customHeight="1" x14ac:dyDescent="0.35">
      <c r="A25" s="179"/>
      <c r="B25" s="75"/>
      <c r="C25" s="75"/>
      <c r="D25" s="75"/>
      <c r="E25" s="75"/>
      <c r="F25" s="75"/>
      <c r="G25" s="105"/>
      <c r="H25" s="179"/>
      <c r="I25" s="179"/>
      <c r="J25" s="179"/>
    </row>
    <row r="26" spans="1:17" ht="18.5" customHeight="1" x14ac:dyDescent="0.35">
      <c r="A26" s="179"/>
      <c r="B26" s="75"/>
      <c r="C26" s="75"/>
      <c r="D26" s="75"/>
      <c r="E26" s="75"/>
      <c r="F26" s="75"/>
      <c r="G26" s="105"/>
      <c r="H26" s="179"/>
      <c r="I26" s="179"/>
      <c r="J26" s="179"/>
      <c r="Q26" s="29"/>
    </row>
    <row r="27" spans="1:17" ht="18.5" customHeight="1" x14ac:dyDescent="0.35">
      <c r="A27" s="179"/>
      <c r="B27" s="75"/>
      <c r="C27" s="75"/>
      <c r="D27" s="75"/>
      <c r="E27" s="75"/>
      <c r="F27" s="75"/>
      <c r="G27" s="106"/>
      <c r="H27" s="179"/>
      <c r="I27" s="179"/>
      <c r="J27" s="179"/>
      <c r="Q27" s="30"/>
    </row>
    <row r="28" spans="1:17" ht="14.5" customHeight="1" x14ac:dyDescent="0.35">
      <c r="A28" s="179"/>
      <c r="B28" s="75"/>
      <c r="C28" s="75"/>
      <c r="D28" s="75"/>
      <c r="E28" s="75"/>
      <c r="F28" s="75"/>
      <c r="G28" s="103"/>
      <c r="H28" s="179"/>
      <c r="I28" s="179"/>
      <c r="J28" s="179"/>
      <c r="K28" s="2"/>
      <c r="Q28" s="30"/>
    </row>
    <row r="29" spans="1:17" ht="14.5" customHeight="1" thickBot="1" x14ac:dyDescent="0.4">
      <c r="A29" s="180"/>
      <c r="B29" s="75"/>
      <c r="C29" s="75"/>
      <c r="D29" s="75"/>
      <c r="E29" s="75"/>
      <c r="F29" s="75"/>
      <c r="G29" s="103"/>
      <c r="H29" s="180"/>
      <c r="I29" s="180"/>
      <c r="J29" s="180"/>
      <c r="K29" s="2"/>
      <c r="Q29" s="28"/>
    </row>
    <row r="30" spans="1:17" ht="25.5" customHeight="1" thickBot="1" x14ac:dyDescent="0.4">
      <c r="A30" s="177" t="s">
        <v>39</v>
      </c>
      <c r="B30" s="178"/>
      <c r="C30" s="178"/>
      <c r="D30" s="107">
        <f>B18</f>
        <v>777.80000000000007</v>
      </c>
      <c r="E30" s="174" t="s">
        <v>40</v>
      </c>
      <c r="F30" s="175"/>
      <c r="G30" s="175"/>
      <c r="H30" s="176"/>
      <c r="I30" s="172">
        <f>D30-(DONNEES!Q5+DONNEES!Q6)</f>
        <v>768.44</v>
      </c>
      <c r="J30" s="173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A21:A29"/>
    <mergeCell ref="H21:J29"/>
    <mergeCell ref="A30:C30"/>
    <mergeCell ref="E30:H30"/>
    <mergeCell ref="I30:J30"/>
    <mergeCell ref="A14:D14"/>
    <mergeCell ref="F15:J15"/>
    <mergeCell ref="F16:H16"/>
    <mergeCell ref="I16:J16"/>
    <mergeCell ref="I20:J20"/>
    <mergeCell ref="F17:H17"/>
    <mergeCell ref="I17:J17"/>
    <mergeCell ref="F12:J14"/>
    <mergeCell ref="F18:H18"/>
    <mergeCell ref="F8:H8"/>
    <mergeCell ref="I8:J8"/>
    <mergeCell ref="F9:H9"/>
    <mergeCell ref="I9:J9"/>
    <mergeCell ref="F10:H10"/>
    <mergeCell ref="I10:J11"/>
    <mergeCell ref="F11:H11"/>
    <mergeCell ref="A7:D7"/>
    <mergeCell ref="F7:H7"/>
    <mergeCell ref="I7:J7"/>
    <mergeCell ref="A1:J2"/>
    <mergeCell ref="A3:B3"/>
    <mergeCell ref="C3:D3"/>
    <mergeCell ref="I3:J3"/>
    <mergeCell ref="F6:J6"/>
  </mergeCells>
  <conditionalFormatting sqref="B13">
    <cfRule type="cellIs" dxfId="32" priority="3" operator="greaterThan">
      <formula>60</formula>
    </cfRule>
  </conditionalFormatting>
  <conditionalFormatting sqref="B18">
    <cfRule type="cellIs" dxfId="31" priority="8" operator="lessThan">
      <formula>$B$6</formula>
    </cfRule>
  </conditionalFormatting>
  <conditionalFormatting sqref="D30">
    <cfRule type="cellIs" dxfId="28" priority="13" operator="lessThan">
      <formula>1101</formula>
    </cfRule>
  </conditionalFormatting>
  <conditionalFormatting sqref="I7:J7">
    <cfRule type="cellIs" dxfId="22" priority="5" operator="greaterThan">
      <formula>110</formula>
    </cfRule>
  </conditionalFormatting>
  <conditionalFormatting sqref="I8:J9">
    <cfRule type="cellIs" dxfId="21" priority="4" operator="greaterThan">
      <formula>40</formula>
    </cfRule>
    <cfRule type="cellIs" dxfId="20" priority="6" operator="lessThan">
      <formula>0</formula>
    </cfRule>
  </conditionalFormatting>
  <conditionalFormatting sqref="I10:J11">
    <cfRule type="cellIs" dxfId="18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E RPM DANS LA LISTE DEROULANTE" sqref="I18" xr:uid="{40FE9669-D6BC-4660-89E1-79DBD03BAC1A}">
      <formula1>RPMKT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greaterThan" id="{769CCEDF-8C68-4112-BC36-442D028EE92E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12" operator="greaterThan" id="{4135D6B4-7E3C-4EED-B1B3-3BA770ABF762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0" operator="lessThan" id="{7534C9A9-FEB7-4F66-8BDB-F1F09D126A6D}">
            <xm:f>DONNEES!$N$5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OrEqual" id="{80A9BC5B-FEEB-484B-AAD6-7C09617D3BDA}">
            <xm:f>DONNEES!$N$5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7" operator="greaterThan" id="{A2E3A9CD-9F19-4E18-9138-BFE6669D186A}">
            <xm:f>DONNEES!$O$6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ellIs" priority="14" operator="greaterThan" id="{5B0C3536-DFBC-43BB-834F-1F5C8BD6F8E0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0C24BC2E-094F-470A-9E35-171B597E6C29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4A6A1EFD-8A7D-4A2D-A931-08FB80A311B1}">
            <xm:f>DONNEES!$O$6+DONNEES!$O$7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16" operator="greaterThan" id="{A4DFC35B-1FA6-49FE-B438-2811BB5D7631}">
            <xm:f>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D37A-7887-4BE0-9ECD-097290136AAC}">
  <sheetPr codeName="Feuil4"/>
  <dimension ref="A1:Q34"/>
  <sheetViews>
    <sheetView zoomScale="68" zoomScaleNormal="68" workbookViewId="0">
      <selection activeCell="A3" sqref="A3:B3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1"/>
    </row>
    <row r="2" spans="1:11" ht="14.5" customHeight="1" thickBot="1" x14ac:dyDescent="0.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1"/>
    </row>
    <row r="3" spans="1:11" ht="16" thickBot="1" x14ac:dyDescent="0.4">
      <c r="A3" s="252" t="s">
        <v>0</v>
      </c>
      <c r="B3" s="253"/>
      <c r="C3" s="254"/>
      <c r="D3" s="255"/>
      <c r="E3" s="8"/>
      <c r="F3" s="3" t="s">
        <v>1</v>
      </c>
      <c r="G3" s="256">
        <f ca="1">TODAY()</f>
        <v>45668</v>
      </c>
      <c r="H3" s="256"/>
      <c r="I3" s="21"/>
      <c r="J3" s="21"/>
    </row>
    <row r="4" spans="1:11" ht="7.5" customHeight="1" thickBot="1" x14ac:dyDescent="0.4">
      <c r="A4" s="8"/>
      <c r="B4" s="8"/>
      <c r="C4" s="4"/>
      <c r="D4" s="8"/>
      <c r="E4" s="4"/>
      <c r="F4" s="8"/>
      <c r="G4" s="8"/>
      <c r="H4" s="8"/>
      <c r="I4" s="8"/>
      <c r="J4" s="8"/>
    </row>
    <row r="5" spans="1:11" ht="16" thickBot="1" x14ac:dyDescent="0.4">
      <c r="A5" s="8"/>
      <c r="B5" s="5" t="s">
        <v>2</v>
      </c>
      <c r="C5" s="6" t="s">
        <v>3</v>
      </c>
      <c r="D5" s="7" t="s">
        <v>4</v>
      </c>
      <c r="E5" s="8"/>
      <c r="F5" s="257" t="s">
        <v>64</v>
      </c>
      <c r="G5" s="258"/>
      <c r="H5" s="258"/>
      <c r="I5" s="258"/>
      <c r="J5" s="259"/>
    </row>
    <row r="6" spans="1:11" ht="16" thickBot="1" x14ac:dyDescent="0.4">
      <c r="A6" s="9" t="s">
        <v>5</v>
      </c>
      <c r="B6" s="20">
        <v>393.5</v>
      </c>
      <c r="C6" s="13">
        <f>D6/B6</f>
        <v>1.7009911054637865</v>
      </c>
      <c r="D6" s="19">
        <f>669.34</f>
        <v>669.34</v>
      </c>
      <c r="E6" s="8"/>
      <c r="F6" s="247" t="s">
        <v>71</v>
      </c>
      <c r="G6" s="248"/>
      <c r="H6" s="248"/>
      <c r="I6" s="249">
        <v>20</v>
      </c>
      <c r="J6" s="250"/>
    </row>
    <row r="7" spans="1:11" ht="19" thickBot="1" x14ac:dyDescent="0.4">
      <c r="A7" s="244" t="s">
        <v>51</v>
      </c>
      <c r="B7" s="245"/>
      <c r="C7" s="245"/>
      <c r="D7" s="246"/>
      <c r="E7" s="8"/>
      <c r="F7" s="224" t="s">
        <v>53</v>
      </c>
      <c r="G7" s="225"/>
      <c r="H7" s="226"/>
      <c r="I7" s="227">
        <v>50</v>
      </c>
      <c r="J7" s="228"/>
    </row>
    <row r="8" spans="1:11" ht="18.5" x14ac:dyDescent="0.35">
      <c r="A8" s="10" t="s">
        <v>6</v>
      </c>
      <c r="B8" s="66">
        <v>75</v>
      </c>
      <c r="C8" s="14">
        <v>1.8</v>
      </c>
      <c r="D8" s="17">
        <f>C8*B8</f>
        <v>135</v>
      </c>
      <c r="E8" s="8"/>
      <c r="F8" s="229" t="s">
        <v>54</v>
      </c>
      <c r="G8" s="230"/>
      <c r="H8" s="231"/>
      <c r="I8" s="232">
        <v>50</v>
      </c>
      <c r="J8" s="233"/>
    </row>
    <row r="9" spans="1:11" ht="18.5" x14ac:dyDescent="0.35">
      <c r="A9" s="11" t="s">
        <v>7</v>
      </c>
      <c r="B9" s="67">
        <v>75</v>
      </c>
      <c r="C9" s="15">
        <v>1.8</v>
      </c>
      <c r="D9" s="18">
        <f t="shared" ref="D9" si="0">C9*B9</f>
        <v>135</v>
      </c>
      <c r="E9" s="8"/>
      <c r="F9" s="234" t="s">
        <v>11</v>
      </c>
      <c r="G9" s="235"/>
      <c r="H9" s="236"/>
      <c r="I9" s="237">
        <f>DONNEES!T6</f>
        <v>0.20625000000000002</v>
      </c>
      <c r="J9" s="238"/>
    </row>
    <row r="10" spans="1:11" ht="16" customHeight="1" thickBot="1" x14ac:dyDescent="0.4">
      <c r="A10" s="65"/>
      <c r="B10" s="65"/>
      <c r="C10" s="65"/>
      <c r="D10" s="65"/>
      <c r="E10" s="8"/>
      <c r="F10" s="241" t="s">
        <v>24</v>
      </c>
      <c r="G10" s="242"/>
      <c r="H10" s="243"/>
      <c r="I10" s="239"/>
      <c r="J10" s="240"/>
    </row>
    <row r="11" spans="1:11" ht="16" customHeight="1" thickBot="1" x14ac:dyDescent="0.5">
      <c r="A11" s="12" t="s">
        <v>55</v>
      </c>
      <c r="B11" s="68">
        <v>0</v>
      </c>
      <c r="C11" s="16">
        <v>2.2599999999999998</v>
      </c>
      <c r="D11" s="19">
        <f>C11*B11</f>
        <v>0</v>
      </c>
      <c r="E11" s="8"/>
      <c r="F11" s="217" t="str">
        <f>IF((F15)&gt;I9,"AUTONOMIE INSUFFISANTE",IF(I9&lt;DONNEES!T5,"AUTONOMIE INSUFFISANTE",""))</f>
        <v/>
      </c>
      <c r="G11" s="217"/>
      <c r="H11" s="217"/>
      <c r="I11" s="217"/>
      <c r="J11" s="217"/>
    </row>
    <row r="12" spans="1:11" ht="7" customHeight="1" thickBot="1" x14ac:dyDescent="0.4">
      <c r="A12" s="220"/>
      <c r="B12" s="220"/>
      <c r="C12" s="220"/>
      <c r="D12" s="220"/>
      <c r="E12" s="8"/>
      <c r="F12" s="218"/>
      <c r="G12" s="218"/>
      <c r="H12" s="218"/>
      <c r="I12" s="218"/>
      <c r="J12" s="218"/>
    </row>
    <row r="13" spans="1:11" ht="16" thickBot="1" x14ac:dyDescent="0.4">
      <c r="A13" s="12" t="s">
        <v>56</v>
      </c>
      <c r="B13" s="24">
        <f>((I7+I8)-DONNEES!W4)*DONNEES!W4</f>
        <v>75.028464</v>
      </c>
      <c r="C13" s="16">
        <v>1.53</v>
      </c>
      <c r="D13" s="19">
        <f>C13*B13</f>
        <v>114.79354992</v>
      </c>
      <c r="E13" s="8"/>
      <c r="F13" s="219"/>
      <c r="G13" s="219"/>
      <c r="H13" s="219"/>
      <c r="I13" s="219"/>
      <c r="J13" s="219"/>
    </row>
    <row r="14" spans="1:11" ht="15.5" customHeight="1" thickBot="1" x14ac:dyDescent="0.4">
      <c r="A14" s="22"/>
      <c r="B14" s="22"/>
      <c r="C14" s="22"/>
      <c r="D14" s="22"/>
      <c r="E14" s="8"/>
      <c r="F14" s="221" t="s">
        <v>12</v>
      </c>
      <c r="G14" s="222"/>
      <c r="H14" s="222"/>
      <c r="I14" s="222"/>
      <c r="J14" s="223"/>
    </row>
    <row r="15" spans="1:11" ht="19" thickBot="1" x14ac:dyDescent="0.5">
      <c r="A15" s="12" t="s">
        <v>10</v>
      </c>
      <c r="B15" s="24">
        <f>B6+B8+B9+B11+B13</f>
        <v>618.52846399999999</v>
      </c>
      <c r="C15" s="16">
        <f>D15/B15</f>
        <v>1.7042603716293967</v>
      </c>
      <c r="D15" s="19">
        <f>D6+D8+D9+D11+D13</f>
        <v>1054.13354992</v>
      </c>
      <c r="E15" s="8"/>
      <c r="F15" s="205">
        <v>4.1666666666666664E-2</v>
      </c>
      <c r="G15" s="206"/>
      <c r="H15" s="206"/>
      <c r="I15" s="206"/>
      <c r="J15" s="207"/>
    </row>
    <row r="16" spans="1:11" ht="15.5" x14ac:dyDescent="0.35">
      <c r="A16" s="59"/>
      <c r="B16" s="47"/>
      <c r="C16" s="22"/>
      <c r="D16" s="22"/>
      <c r="E16" s="8"/>
      <c r="F16" s="22"/>
      <c r="G16" s="22"/>
      <c r="H16" s="22"/>
      <c r="I16" s="60"/>
      <c r="J16" s="60"/>
    </row>
    <row r="17" spans="1:17" ht="15.5" x14ac:dyDescent="0.35">
      <c r="A17" s="59"/>
      <c r="B17" s="47"/>
      <c r="C17" s="22"/>
      <c r="D17" s="22"/>
      <c r="E17" s="8"/>
      <c r="F17" s="22"/>
      <c r="G17" s="22"/>
      <c r="H17" s="22"/>
      <c r="I17" s="60"/>
      <c r="J17" s="60"/>
    </row>
    <row r="18" spans="1:17" ht="15.5" x14ac:dyDescent="0.35">
      <c r="A18" s="59"/>
      <c r="B18" s="47"/>
      <c r="C18" s="22"/>
      <c r="D18" s="22"/>
      <c r="E18" s="8"/>
      <c r="F18" s="21"/>
      <c r="G18" s="21"/>
      <c r="H18" s="21"/>
      <c r="I18" s="21"/>
      <c r="J18" s="21"/>
    </row>
    <row r="19" spans="1:17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7" ht="52" customHeight="1" x14ac:dyDescent="0.35">
      <c r="A20" s="43" t="str">
        <f>DONNEES!V18</f>
        <v/>
      </c>
      <c r="B20" s="21"/>
      <c r="C20" s="21"/>
      <c r="D20" s="21"/>
      <c r="E20" s="21"/>
      <c r="F20" s="21"/>
      <c r="G20" s="25"/>
      <c r="H20" s="61"/>
      <c r="I20" s="208" t="str">
        <f>DONNEES!V18</f>
        <v/>
      </c>
      <c r="J20" s="208"/>
    </row>
    <row r="21" spans="1:17" ht="14.5" customHeight="1" x14ac:dyDescent="0.35">
      <c r="A21" s="209" t="str">
        <f>IF(D30&gt;(DONNEES!T3+1),"SURCHARGE     DECOLLAGE","")</f>
        <v/>
      </c>
      <c r="B21" s="21"/>
      <c r="C21" s="21"/>
      <c r="D21" s="21"/>
      <c r="E21" s="21"/>
      <c r="F21" s="21"/>
      <c r="G21" s="25"/>
      <c r="H21" s="209" t="str">
        <f>IF(I30&gt;(DONNEES!T4+1),"SURCHARGE    ATTERRISSAGE","")</f>
        <v/>
      </c>
      <c r="I21" s="209"/>
      <c r="J21" s="209"/>
      <c r="Q21" s="28"/>
    </row>
    <row r="22" spans="1:17" ht="15.5" customHeight="1" x14ac:dyDescent="0.35">
      <c r="A22" s="209"/>
      <c r="B22" s="21"/>
      <c r="C22" s="21"/>
      <c r="D22" s="21"/>
      <c r="E22" s="21"/>
      <c r="F22" s="21"/>
      <c r="G22" s="25"/>
      <c r="H22" s="209"/>
      <c r="I22" s="209"/>
      <c r="J22" s="209"/>
    </row>
    <row r="23" spans="1:17" ht="15.5" customHeight="1" x14ac:dyDescent="0.35">
      <c r="A23" s="209"/>
      <c r="B23" s="21"/>
      <c r="C23" s="21"/>
      <c r="D23" s="21"/>
      <c r="E23" s="21"/>
      <c r="F23" s="21"/>
      <c r="G23" s="25"/>
      <c r="H23" s="209"/>
      <c r="I23" s="209"/>
      <c r="J23" s="209"/>
    </row>
    <row r="24" spans="1:17" ht="15.5" customHeight="1" x14ac:dyDescent="0.35">
      <c r="A24" s="209"/>
      <c r="B24" s="21"/>
      <c r="C24" s="21"/>
      <c r="D24" s="21"/>
      <c r="E24" s="21"/>
      <c r="F24" s="21"/>
      <c r="G24" s="26"/>
      <c r="H24" s="209"/>
      <c r="I24" s="209"/>
      <c r="J24" s="209"/>
    </row>
    <row r="25" spans="1:17" ht="15.5" customHeight="1" x14ac:dyDescent="0.35">
      <c r="A25" s="209"/>
      <c r="B25" s="21"/>
      <c r="C25" s="21"/>
      <c r="D25" s="21"/>
      <c r="E25" s="21"/>
      <c r="F25" s="21"/>
      <c r="G25" s="26"/>
      <c r="H25" s="209"/>
      <c r="I25" s="209"/>
      <c r="J25" s="209"/>
    </row>
    <row r="26" spans="1:17" ht="18.5" customHeight="1" x14ac:dyDescent="0.35">
      <c r="A26" s="209"/>
      <c r="B26" s="21"/>
      <c r="C26" s="21"/>
      <c r="D26" s="21"/>
      <c r="E26" s="21"/>
      <c r="F26" s="21"/>
      <c r="G26" s="26"/>
      <c r="H26" s="209"/>
      <c r="I26" s="209"/>
      <c r="J26" s="209"/>
      <c r="Q26" s="29"/>
    </row>
    <row r="27" spans="1:17" ht="18.5" customHeight="1" x14ac:dyDescent="0.35">
      <c r="A27" s="209"/>
      <c r="B27" s="21"/>
      <c r="C27" s="21"/>
      <c r="D27" s="21"/>
      <c r="E27" s="21"/>
      <c r="F27" s="21"/>
      <c r="G27" s="27"/>
      <c r="H27" s="209"/>
      <c r="I27" s="209"/>
      <c r="J27" s="209"/>
      <c r="Q27" s="30"/>
    </row>
    <row r="28" spans="1:17" ht="14.5" customHeight="1" x14ac:dyDescent="0.35">
      <c r="A28" s="209"/>
      <c r="B28" s="21"/>
      <c r="C28" s="21"/>
      <c r="D28" s="21"/>
      <c r="E28" s="21"/>
      <c r="F28" s="21"/>
      <c r="G28" s="25"/>
      <c r="H28" s="209"/>
      <c r="I28" s="209"/>
      <c r="J28" s="209"/>
      <c r="K28" s="2"/>
      <c r="Q28" s="30"/>
    </row>
    <row r="29" spans="1:17" ht="4" customHeight="1" thickBot="1" x14ac:dyDescent="0.4">
      <c r="A29" s="209"/>
      <c r="B29" s="21"/>
      <c r="C29" s="21"/>
      <c r="D29" s="21"/>
      <c r="E29" s="21"/>
      <c r="F29" s="21"/>
      <c r="G29" s="25"/>
      <c r="H29" s="209"/>
      <c r="I29" s="209"/>
      <c r="J29" s="209"/>
      <c r="K29" s="2"/>
      <c r="Q29" s="28"/>
    </row>
    <row r="30" spans="1:17" ht="25.5" customHeight="1" thickBot="1" x14ac:dyDescent="0.4">
      <c r="A30" s="210" t="s">
        <v>58</v>
      </c>
      <c r="B30" s="211"/>
      <c r="C30" s="211"/>
      <c r="D30" s="31">
        <f>B15</f>
        <v>618.52846399999999</v>
      </c>
      <c r="E30" s="212" t="s">
        <v>59</v>
      </c>
      <c r="F30" s="213"/>
      <c r="G30" s="213"/>
      <c r="H30" s="214"/>
      <c r="I30" s="215">
        <f>D30-DONNEES!W6</f>
        <v>603.40846399999998</v>
      </c>
      <c r="J30" s="216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D34" s="64"/>
      <c r="E34" s="23"/>
      <c r="F34" s="23"/>
    </row>
  </sheetData>
  <mergeCells count="25">
    <mergeCell ref="F6:H6"/>
    <mergeCell ref="I6:J6"/>
    <mergeCell ref="A1:J2"/>
    <mergeCell ref="A3:B3"/>
    <mergeCell ref="C3:D3"/>
    <mergeCell ref="G3:H3"/>
    <mergeCell ref="F5:J5"/>
    <mergeCell ref="F11:J13"/>
    <mergeCell ref="A12:D12"/>
    <mergeCell ref="F14:J14"/>
    <mergeCell ref="F7:H7"/>
    <mergeCell ref="I7:J7"/>
    <mergeCell ref="F8:H8"/>
    <mergeCell ref="I8:J8"/>
    <mergeCell ref="F9:H9"/>
    <mergeCell ref="I9:J10"/>
    <mergeCell ref="F10:H10"/>
    <mergeCell ref="A7:D7"/>
    <mergeCell ref="F15:J15"/>
    <mergeCell ref="I20:J20"/>
    <mergeCell ref="A21:A29"/>
    <mergeCell ref="H21:J29"/>
    <mergeCell ref="A30:C30"/>
    <mergeCell ref="E30:H30"/>
    <mergeCell ref="I30:J30"/>
  </mergeCells>
  <conditionalFormatting sqref="B11">
    <cfRule type="cellIs" dxfId="16" priority="11" operator="greaterThan">
      <formula>20</formula>
    </cfRule>
  </conditionalFormatting>
  <conditionalFormatting sqref="B15">
    <cfRule type="cellIs" dxfId="15" priority="16" operator="lessThan">
      <formula>$B$6</formula>
    </cfRule>
  </conditionalFormatting>
  <conditionalFormatting sqref="F15:J15">
    <cfRule type="cellIs" dxfId="11" priority="3" operator="lessThan">
      <formula>0</formula>
    </cfRule>
    <cfRule type="cellIs" dxfId="10" priority="5" operator="greaterThan">
      <formula>$I$9</formula>
    </cfRule>
  </conditionalFormatting>
  <conditionalFormatting sqref="I7:J8">
    <cfRule type="cellIs" dxfId="7" priority="8" operator="lessThan">
      <formula>0</formula>
    </cfRule>
    <cfRule type="cellIs" dxfId="6" priority="9" operator="greaterThan">
      <formula>50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greaterThan" id="{BD81D20E-335A-401D-A15F-1DCE4E531398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cellIs" priority="2" operator="greaterThan" id="{6A912584-36EC-40E9-BEF6-33FF331D5CAE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lessThan" id="{B2E80233-20E9-409A-BBF0-5CB229C7B82F}">
            <xm:f>DONNEES!$T$3+1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22" operator="greaterThan" id="{D466AC32-2108-436F-BDD1-ABA5CE1D810B}">
            <xm:f>(DONNEES!$T$4+1)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lessThan" id="{226949F4-5E0F-48B4-A18C-49D3F1F02770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lessThan" id="{8489AB67-5B3B-4CA5-A5B2-4F7A90CB58EE}">
            <xm:f>DONNEES!$U$6</xm:f>
            <x14:dxf>
              <font>
                <color rgb="FF00B05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6" operator="lessThan" id="{F65D62E0-921A-4C23-8D5F-BAB8D466DEC1}">
            <xm:f>DONNEES!$T$5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greaterThan" id="{A95E73DB-540F-42CD-B4F5-984C96B40F0D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I9:J10</xm:sqref>
        </x14:conditionalFormatting>
        <x14:conditionalFormatting xmlns:xm="http://schemas.microsoft.com/office/excel/2006/main">
          <x14:cfRule type="cellIs" priority="15" operator="greaterThan" id="{985B9551-79F1-4CB7-9A21-D93FFA2E5CD0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24" operator="greaterThan" id="{46420995-BB45-4C91-A0A8-A0DF14B60D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C05F-E45D-4D68-931F-3E62497D8117}">
  <sheetPr codeName="Feuil5"/>
  <dimension ref="A1:Y404"/>
  <sheetViews>
    <sheetView zoomScale="80" zoomScaleNormal="80" workbookViewId="0">
      <selection activeCell="K15" sqref="K15"/>
    </sheetView>
  </sheetViews>
  <sheetFormatPr baseColWidth="10" defaultRowHeight="14.5" x14ac:dyDescent="0.35"/>
  <cols>
    <col min="1" max="1" width="16.36328125" bestFit="1" customWidth="1"/>
    <col min="2" max="2" width="8.36328125" bestFit="1" customWidth="1"/>
    <col min="3" max="3" width="7.90625" bestFit="1" customWidth="1"/>
    <col min="4" max="4" width="18.453125" bestFit="1" customWidth="1"/>
    <col min="5" max="5" width="5.08984375" bestFit="1" customWidth="1"/>
    <col min="6" max="6" width="2.26953125" customWidth="1"/>
    <col min="7" max="7" width="16.36328125" bestFit="1" customWidth="1"/>
    <col min="8" max="8" width="8.36328125" bestFit="1" customWidth="1"/>
    <col min="9" max="9" width="7.90625" bestFit="1" customWidth="1"/>
    <col min="10" max="10" width="19.08984375" bestFit="1" customWidth="1"/>
    <col min="11" max="11" width="5.08984375" bestFit="1" customWidth="1"/>
    <col min="12" max="12" width="2.26953125" customWidth="1"/>
    <col min="13" max="13" width="18.81640625" bestFit="1" customWidth="1"/>
    <col min="16" max="16" width="19" customWidth="1"/>
    <col min="18" max="18" width="2.26953125" customWidth="1"/>
    <col min="19" max="19" width="16.54296875" bestFit="1" customWidth="1"/>
    <col min="22" max="22" width="19.08984375" bestFit="1" customWidth="1"/>
  </cols>
  <sheetData>
    <row r="1" spans="1:25" ht="15" thickBot="1" x14ac:dyDescent="0.4">
      <c r="A1" s="296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5" x14ac:dyDescent="0.35">
      <c r="A2" s="260" t="s">
        <v>42</v>
      </c>
      <c r="B2" s="261"/>
      <c r="C2" s="261"/>
      <c r="D2" s="261"/>
      <c r="E2" s="262"/>
      <c r="F2" s="63"/>
      <c r="G2" s="266" t="s">
        <v>35</v>
      </c>
      <c r="H2" s="267"/>
      <c r="I2" s="267"/>
      <c r="J2" s="267"/>
      <c r="K2" s="268"/>
      <c r="L2" s="269"/>
      <c r="M2" s="266" t="s">
        <v>48</v>
      </c>
      <c r="N2" s="267"/>
      <c r="O2" s="267"/>
      <c r="P2" s="267"/>
      <c r="Q2" s="268"/>
      <c r="R2" s="269"/>
      <c r="S2" s="266" t="s">
        <v>50</v>
      </c>
      <c r="T2" s="267"/>
      <c r="U2" s="267"/>
      <c r="V2" s="267"/>
      <c r="W2" s="268"/>
      <c r="X2" s="265"/>
      <c r="Y2" s="265"/>
    </row>
    <row r="3" spans="1:25" x14ac:dyDescent="0.35">
      <c r="A3" s="32" t="s">
        <v>25</v>
      </c>
      <c r="B3" s="48">
        <v>900</v>
      </c>
      <c r="D3" s="28" t="s">
        <v>13</v>
      </c>
      <c r="E3" s="41">
        <v>0.72</v>
      </c>
      <c r="G3" s="270" t="s">
        <v>25</v>
      </c>
      <c r="H3" s="271">
        <v>1050</v>
      </c>
      <c r="I3" s="65"/>
      <c r="J3" s="65" t="s">
        <v>13</v>
      </c>
      <c r="K3" s="272">
        <v>0.72</v>
      </c>
      <c r="L3" s="65"/>
      <c r="M3" s="270" t="s">
        <v>25</v>
      </c>
      <c r="N3" s="271">
        <v>1100</v>
      </c>
      <c r="O3" s="65"/>
      <c r="P3" s="65" t="s">
        <v>13</v>
      </c>
      <c r="Q3" s="272">
        <v>0.72</v>
      </c>
      <c r="R3" s="65"/>
      <c r="S3" s="270" t="s">
        <v>25</v>
      </c>
      <c r="T3" s="271">
        <v>620</v>
      </c>
      <c r="U3" s="65"/>
      <c r="V3" s="65"/>
      <c r="W3" s="273"/>
      <c r="X3" s="265"/>
      <c r="Y3" s="265"/>
    </row>
    <row r="4" spans="1:25" x14ac:dyDescent="0.35">
      <c r="A4" s="32" t="s">
        <v>26</v>
      </c>
      <c r="B4" s="48">
        <v>900</v>
      </c>
      <c r="D4" s="28" t="s">
        <v>30</v>
      </c>
      <c r="E4" s="41">
        <f>'F-GFXD'!I16</f>
        <v>25</v>
      </c>
      <c r="G4" s="270" t="s">
        <v>26</v>
      </c>
      <c r="H4" s="271">
        <v>1045</v>
      </c>
      <c r="I4" s="65"/>
      <c r="J4" s="65" t="s">
        <v>30</v>
      </c>
      <c r="K4" s="272">
        <f>'F-GLDA'!J18</f>
        <v>35</v>
      </c>
      <c r="L4" s="65"/>
      <c r="M4" s="270" t="s">
        <v>26</v>
      </c>
      <c r="N4" s="271">
        <v>1045</v>
      </c>
      <c r="O4" s="65"/>
      <c r="P4" s="65" t="s">
        <v>30</v>
      </c>
      <c r="Q4" s="272">
        <f>'F-GMKT'!J18</f>
        <v>39</v>
      </c>
      <c r="R4" s="65"/>
      <c r="S4" s="270" t="s">
        <v>26</v>
      </c>
      <c r="T4" s="271">
        <v>620</v>
      </c>
      <c r="U4" s="65"/>
      <c r="V4" s="65" t="s">
        <v>61</v>
      </c>
      <c r="W4" s="272">
        <v>0.75600000000000001</v>
      </c>
      <c r="X4" s="265"/>
      <c r="Y4" s="265"/>
    </row>
    <row r="5" spans="1:25" x14ac:dyDescent="0.35">
      <c r="A5" s="32" t="s">
        <v>33</v>
      </c>
      <c r="B5" s="49">
        <v>2.0833333333333332E-2</v>
      </c>
      <c r="C5" s="48" t="s">
        <v>34</v>
      </c>
      <c r="D5" s="28" t="s">
        <v>28</v>
      </c>
      <c r="E5" s="42">
        <f>((HOUR('F-GFXD'!I14)+(MINUTE('F-GFXD'!I14)/60))*E4)*E3</f>
        <v>18</v>
      </c>
      <c r="G5" s="270" t="s">
        <v>33</v>
      </c>
      <c r="H5" s="274">
        <v>2.0833333333333332E-2</v>
      </c>
      <c r="I5" s="271" t="s">
        <v>34</v>
      </c>
      <c r="J5" s="65" t="s">
        <v>28</v>
      </c>
      <c r="K5" s="275">
        <f>((HOUR('F-GLDA'!I16)+(MINUTE('F-GLDA'!I16)/60))*K4)*K3</f>
        <v>25.2</v>
      </c>
      <c r="L5" s="65"/>
      <c r="M5" s="270" t="s">
        <v>33</v>
      </c>
      <c r="N5" s="274">
        <v>2.0833333333333332E-2</v>
      </c>
      <c r="O5" s="271" t="s">
        <v>34</v>
      </c>
      <c r="P5" s="65" t="s">
        <v>28</v>
      </c>
      <c r="Q5" s="275">
        <f>((HOUR('F-GMKT'!I16)+(MINUTE('F-GMKT'!I16)/60))*Q4)*Q3</f>
        <v>9.36</v>
      </c>
      <c r="R5" s="65"/>
      <c r="S5" s="270" t="s">
        <v>33</v>
      </c>
      <c r="T5" s="274">
        <v>2.0833333333333332E-2</v>
      </c>
      <c r="U5" s="271" t="s">
        <v>34</v>
      </c>
      <c r="V5" s="65" t="s">
        <v>30</v>
      </c>
      <c r="W5" s="272">
        <f>'F-HUNN'!I6</f>
        <v>20</v>
      </c>
      <c r="X5" s="265"/>
      <c r="Y5" s="265"/>
    </row>
    <row r="6" spans="1:25" x14ac:dyDescent="0.35">
      <c r="A6" s="32" t="s">
        <v>31</v>
      </c>
      <c r="B6" s="49">
        <f>(('F-GFXD'!I7-B7)/$E$4)/24</f>
        <v>0.16666666666666666</v>
      </c>
      <c r="C6" s="49">
        <f>(100/E4)/24</f>
        <v>0.16666666666666666</v>
      </c>
      <c r="D6" s="28" t="s">
        <v>72</v>
      </c>
      <c r="E6" s="42">
        <v>110</v>
      </c>
      <c r="G6" s="270" t="s">
        <v>31</v>
      </c>
      <c r="H6" s="274">
        <f>(('F-GLDA'!I7-H8)/$K$4)/24</f>
        <v>0.11904761904761905</v>
      </c>
      <c r="I6" s="274">
        <f>(100/K4)/24</f>
        <v>0.11904761904761905</v>
      </c>
      <c r="J6" s="65" t="s">
        <v>29</v>
      </c>
      <c r="K6" s="275">
        <f>((HOUR('F-GLDA'!I17)+(MINUTE('F-GLDA'!I17)/60))*K4)*K3</f>
        <v>0</v>
      </c>
      <c r="L6" s="65"/>
      <c r="M6" s="270" t="s">
        <v>31</v>
      </c>
      <c r="N6" s="274">
        <f>(('F-GMKT'!I7-N8)/$Q$4)/24</f>
        <v>0.10683760683760685</v>
      </c>
      <c r="O6" s="274">
        <f>(100/Q4)/24</f>
        <v>0.10683760683760685</v>
      </c>
      <c r="P6" s="65" t="s">
        <v>29</v>
      </c>
      <c r="Q6" s="275">
        <f>((HOUR('F-GMKT'!I17)+(MINUTE('F-GMKT'!I17)/60))*Q4)*Q3</f>
        <v>0</v>
      </c>
      <c r="R6" s="65"/>
      <c r="S6" s="270" t="s">
        <v>57</v>
      </c>
      <c r="T6" s="274">
        <f>((('F-HUNN'!I7+'F-HUNN'!I8)-T7)/$W$5)/24</f>
        <v>0.20625000000000002</v>
      </c>
      <c r="U6" s="274">
        <f>(100/W5)/24</f>
        <v>0.20833333333333334</v>
      </c>
      <c r="V6" s="65" t="s">
        <v>28</v>
      </c>
      <c r="W6" s="276">
        <f>((HOUR('F-HUNN'!F15)+(MINUTE('F-HUNN'!F15)/60))*W5)*W4</f>
        <v>15.120000000000001</v>
      </c>
      <c r="X6" s="265"/>
      <c r="Y6" s="265"/>
    </row>
    <row r="7" spans="1:25" x14ac:dyDescent="0.35">
      <c r="A7" s="32" t="s">
        <v>60</v>
      </c>
      <c r="B7" s="62">
        <v>10</v>
      </c>
      <c r="C7" s="49"/>
      <c r="D7" s="28"/>
      <c r="E7" s="42"/>
      <c r="G7" s="270" t="s">
        <v>32</v>
      </c>
      <c r="H7" s="274">
        <f>(('F-GLDA'!I8+'F-GLDA'!I9)/$K$4)/24</f>
        <v>9.5238095238095233E-2</v>
      </c>
      <c r="I7" s="274">
        <f>(80/K4)/24</f>
        <v>9.5238095238095233E-2</v>
      </c>
      <c r="J7" s="65" t="s">
        <v>73</v>
      </c>
      <c r="K7" s="275">
        <v>110</v>
      </c>
      <c r="L7" s="65"/>
      <c r="M7" s="270" t="s">
        <v>32</v>
      </c>
      <c r="N7" s="274">
        <f>(('F-GMKT'!I8+'F-GMKT'!I9)/$Q$4)/24</f>
        <v>8.5470085470085458E-2</v>
      </c>
      <c r="O7" s="274">
        <f>(80/Q4)/24</f>
        <v>8.5470085470085458E-2</v>
      </c>
      <c r="P7" s="65" t="s">
        <v>73</v>
      </c>
      <c r="Q7" s="275">
        <v>110</v>
      </c>
      <c r="R7" s="65"/>
      <c r="S7" s="270" t="s">
        <v>60</v>
      </c>
      <c r="T7" s="277">
        <v>1</v>
      </c>
      <c r="U7" s="274"/>
      <c r="V7" s="65"/>
      <c r="W7" s="275"/>
      <c r="X7" s="265"/>
      <c r="Y7" s="265"/>
    </row>
    <row r="8" spans="1:25" x14ac:dyDescent="0.35">
      <c r="A8" s="34"/>
      <c r="E8" s="33"/>
      <c r="G8" s="270" t="s">
        <v>60</v>
      </c>
      <c r="H8" s="277">
        <v>10</v>
      </c>
      <c r="I8" s="65"/>
      <c r="J8" s="65" t="s">
        <v>74</v>
      </c>
      <c r="K8" s="275">
        <v>40</v>
      </c>
      <c r="L8" s="65"/>
      <c r="M8" s="270" t="s">
        <v>60</v>
      </c>
      <c r="N8" s="277">
        <v>10</v>
      </c>
      <c r="O8" s="65"/>
      <c r="P8" s="65" t="s">
        <v>74</v>
      </c>
      <c r="Q8" s="275">
        <v>40</v>
      </c>
      <c r="R8" s="65"/>
      <c r="S8" s="278"/>
      <c r="T8" s="65"/>
      <c r="U8" s="65"/>
      <c r="V8" s="65"/>
      <c r="W8" s="273"/>
      <c r="X8" s="265"/>
      <c r="Y8" s="265"/>
    </row>
    <row r="9" spans="1:25" x14ac:dyDescent="0.35">
      <c r="A9" s="263" t="s">
        <v>18</v>
      </c>
      <c r="B9" s="264"/>
      <c r="C9" s="264"/>
      <c r="D9" s="264"/>
      <c r="E9" s="33"/>
      <c r="G9" s="279" t="s">
        <v>18</v>
      </c>
      <c r="H9" s="280"/>
      <c r="I9" s="280"/>
      <c r="J9" s="280"/>
      <c r="K9" s="273"/>
      <c r="L9" s="65"/>
      <c r="M9" s="279" t="s">
        <v>18</v>
      </c>
      <c r="N9" s="280"/>
      <c r="O9" s="280"/>
      <c r="P9" s="280"/>
      <c r="Q9" s="273"/>
      <c r="R9" s="65"/>
      <c r="S9" s="279" t="s">
        <v>18</v>
      </c>
      <c r="T9" s="280"/>
      <c r="U9" s="280"/>
      <c r="V9" s="280"/>
      <c r="W9" s="273"/>
      <c r="X9" s="265"/>
      <c r="Y9" s="265"/>
    </row>
    <row r="10" spans="1:25" ht="15.5" x14ac:dyDescent="0.35">
      <c r="A10" s="35" t="s">
        <v>14</v>
      </c>
      <c r="B10" s="50" t="s">
        <v>15</v>
      </c>
      <c r="C10" s="51" t="s">
        <v>14</v>
      </c>
      <c r="D10" s="51" t="s">
        <v>15</v>
      </c>
      <c r="E10" s="36"/>
      <c r="G10" s="281" t="s">
        <v>14</v>
      </c>
      <c r="H10" s="282" t="s">
        <v>15</v>
      </c>
      <c r="I10" s="283" t="s">
        <v>14</v>
      </c>
      <c r="J10" s="283" t="s">
        <v>15</v>
      </c>
      <c r="K10" s="284"/>
      <c r="L10" s="65"/>
      <c r="M10" s="281" t="s">
        <v>14</v>
      </c>
      <c r="N10" s="282" t="s">
        <v>15</v>
      </c>
      <c r="O10" s="283" t="s">
        <v>14</v>
      </c>
      <c r="P10" s="283" t="s">
        <v>15</v>
      </c>
      <c r="Q10" s="284"/>
      <c r="R10" s="65"/>
      <c r="S10" s="281" t="s">
        <v>14</v>
      </c>
      <c r="T10" s="282" t="s">
        <v>15</v>
      </c>
      <c r="U10" s="283" t="s">
        <v>14</v>
      </c>
      <c r="V10" s="283" t="s">
        <v>15</v>
      </c>
      <c r="W10" s="284"/>
      <c r="X10" s="265"/>
      <c r="Y10" s="265"/>
    </row>
    <row r="11" spans="1:25" ht="15.5" x14ac:dyDescent="0.35">
      <c r="A11" s="35">
        <v>0.20499999999999999</v>
      </c>
      <c r="B11" s="51">
        <v>500</v>
      </c>
      <c r="C11" s="51">
        <v>0.20499999999999999</v>
      </c>
      <c r="D11" s="51">
        <v>750</v>
      </c>
      <c r="E11" s="37"/>
      <c r="G11" s="281">
        <v>0.20499999999999999</v>
      </c>
      <c r="H11" s="283">
        <v>500</v>
      </c>
      <c r="I11" s="283">
        <v>0.20499999999999999</v>
      </c>
      <c r="J11" s="283">
        <v>750</v>
      </c>
      <c r="K11" s="284"/>
      <c r="L11" s="65"/>
      <c r="M11" s="281">
        <v>0.20499999999999999</v>
      </c>
      <c r="N11" s="283">
        <v>500</v>
      </c>
      <c r="O11" s="283">
        <v>0.20499999999999999</v>
      </c>
      <c r="P11" s="283">
        <v>750</v>
      </c>
      <c r="Q11" s="284"/>
      <c r="R11" s="65"/>
      <c r="S11" s="281">
        <v>1693</v>
      </c>
      <c r="T11" s="283">
        <v>337</v>
      </c>
      <c r="U11" s="283">
        <v>1693</v>
      </c>
      <c r="V11" s="283">
        <v>402</v>
      </c>
      <c r="W11" s="284"/>
      <c r="X11" s="265"/>
      <c r="Y11" s="265"/>
    </row>
    <row r="12" spans="1:25" x14ac:dyDescent="0.35">
      <c r="A12" s="35">
        <v>0.20499999999999999</v>
      </c>
      <c r="B12" s="51">
        <v>750</v>
      </c>
      <c r="C12" s="51">
        <v>0.56399999999999995</v>
      </c>
      <c r="D12" s="51">
        <v>750</v>
      </c>
      <c r="E12" s="33"/>
      <c r="G12" s="281">
        <v>0.20499999999999999</v>
      </c>
      <c r="H12" s="283">
        <v>750</v>
      </c>
      <c r="I12" s="283">
        <v>0.42799999999999999</v>
      </c>
      <c r="J12" s="283">
        <v>950</v>
      </c>
      <c r="K12" s="273"/>
      <c r="L12" s="65"/>
      <c r="M12" s="281">
        <v>0.20499999999999999</v>
      </c>
      <c r="N12" s="283">
        <v>750</v>
      </c>
      <c r="O12" s="283">
        <v>0.42799999999999999</v>
      </c>
      <c r="P12" s="283">
        <v>950</v>
      </c>
      <c r="Q12" s="273"/>
      <c r="R12" s="65"/>
      <c r="S12" s="281">
        <v>1693</v>
      </c>
      <c r="T12" s="283">
        <v>620</v>
      </c>
      <c r="U12" s="283">
        <v>1782</v>
      </c>
      <c r="V12" s="283">
        <v>402</v>
      </c>
      <c r="W12" s="273"/>
      <c r="X12" s="265"/>
      <c r="Y12" s="265"/>
    </row>
    <row r="13" spans="1:25" x14ac:dyDescent="0.35">
      <c r="A13" s="35">
        <v>0.42799999999999999</v>
      </c>
      <c r="B13" s="51">
        <v>900</v>
      </c>
      <c r="C13" s="51"/>
      <c r="D13" s="51"/>
      <c r="E13" s="33"/>
      <c r="G13" s="281">
        <v>0.42799999999999999</v>
      </c>
      <c r="H13" s="283">
        <v>1050</v>
      </c>
      <c r="I13" s="283">
        <v>0.56399999999999995</v>
      </c>
      <c r="J13" s="283">
        <v>950</v>
      </c>
      <c r="K13" s="273"/>
      <c r="L13" s="65"/>
      <c r="M13" s="281">
        <v>0.42799999999999999</v>
      </c>
      <c r="N13" s="283">
        <v>1100</v>
      </c>
      <c r="O13" s="283">
        <v>0.56399999999999995</v>
      </c>
      <c r="P13" s="283">
        <v>950</v>
      </c>
      <c r="Q13" s="273"/>
      <c r="R13" s="65"/>
      <c r="S13" s="281">
        <v>1782</v>
      </c>
      <c r="T13" s="283">
        <v>620</v>
      </c>
      <c r="U13" s="283"/>
      <c r="V13" s="283"/>
      <c r="W13" s="273"/>
      <c r="X13" s="265"/>
      <c r="Y13" s="265"/>
    </row>
    <row r="14" spans="1:25" ht="15.5" x14ac:dyDescent="0.35">
      <c r="A14" s="35">
        <v>0.56399999999999995</v>
      </c>
      <c r="B14" s="51">
        <v>900</v>
      </c>
      <c r="C14" s="51"/>
      <c r="D14" s="52"/>
      <c r="E14" s="33"/>
      <c r="G14" s="281">
        <v>0.56399999999999995</v>
      </c>
      <c r="H14" s="283">
        <v>1050</v>
      </c>
      <c r="I14" s="283"/>
      <c r="J14" s="283"/>
      <c r="K14" s="273"/>
      <c r="L14" s="65"/>
      <c r="M14" s="281">
        <v>0.56399999999999995</v>
      </c>
      <c r="N14" s="283">
        <v>1100</v>
      </c>
      <c r="O14" s="283"/>
      <c r="P14" s="283"/>
      <c r="Q14" s="273"/>
      <c r="R14" s="65"/>
      <c r="S14" s="281">
        <v>1782</v>
      </c>
      <c r="T14" s="283">
        <v>337</v>
      </c>
      <c r="U14" s="283"/>
      <c r="V14" s="283"/>
      <c r="W14" s="273"/>
      <c r="X14" s="265"/>
      <c r="Y14" s="265"/>
    </row>
    <row r="15" spans="1:25" ht="15.5" x14ac:dyDescent="0.35">
      <c r="A15" s="35">
        <v>0.56399999999999995</v>
      </c>
      <c r="B15" s="51">
        <v>500</v>
      </c>
      <c r="C15" s="51"/>
      <c r="D15" s="52"/>
      <c r="E15" s="37"/>
      <c r="G15" s="281">
        <v>0.56399999999999995</v>
      </c>
      <c r="H15" s="283">
        <v>500</v>
      </c>
      <c r="I15" s="283">
        <v>0.42428333299999998</v>
      </c>
      <c r="J15" s="283">
        <v>1045</v>
      </c>
      <c r="K15" s="284"/>
      <c r="L15" s="65"/>
      <c r="M15" s="281">
        <v>0.56399999999999995</v>
      </c>
      <c r="N15" s="283">
        <v>500</v>
      </c>
      <c r="O15" s="283">
        <v>0.39295714300000001</v>
      </c>
      <c r="P15" s="283">
        <v>1045</v>
      </c>
      <c r="Q15" s="284"/>
      <c r="R15" s="65"/>
      <c r="S15" s="281">
        <v>1693</v>
      </c>
      <c r="T15" s="283">
        <v>337</v>
      </c>
      <c r="U15" s="283"/>
      <c r="V15" s="285"/>
      <c r="W15" s="284"/>
      <c r="X15" s="265"/>
      <c r="Y15" s="265"/>
    </row>
    <row r="16" spans="1:25" ht="15.5" x14ac:dyDescent="0.35">
      <c r="A16" s="34"/>
      <c r="E16" s="37"/>
      <c r="G16" s="281"/>
      <c r="H16" s="283"/>
      <c r="I16" s="283">
        <v>0.56399999999999995</v>
      </c>
      <c r="J16" s="283">
        <v>1045</v>
      </c>
      <c r="K16" s="284"/>
      <c r="L16" s="65"/>
      <c r="M16" s="281"/>
      <c r="N16" s="283"/>
      <c r="O16" s="283">
        <v>0.56399999999999995</v>
      </c>
      <c r="P16" s="283">
        <v>1045</v>
      </c>
      <c r="Q16" s="284"/>
      <c r="R16" s="65"/>
      <c r="S16" s="278"/>
      <c r="T16" s="65"/>
      <c r="U16" s="65"/>
      <c r="V16" s="65"/>
      <c r="W16" s="284"/>
      <c r="X16" s="265"/>
      <c r="Y16" s="265"/>
    </row>
    <row r="17" spans="1:25" ht="15.5" x14ac:dyDescent="0.35">
      <c r="A17" s="38"/>
      <c r="B17" s="28" t="s">
        <v>16</v>
      </c>
      <c r="C17" s="28" t="s">
        <v>17</v>
      </c>
      <c r="E17" s="37"/>
      <c r="G17" s="278"/>
      <c r="H17" s="65"/>
      <c r="I17" s="65"/>
      <c r="J17" s="65"/>
      <c r="K17" s="284"/>
      <c r="L17" s="65"/>
      <c r="M17" s="278"/>
      <c r="N17" s="65"/>
      <c r="O17" s="65"/>
      <c r="P17" s="65"/>
      <c r="Q17" s="284"/>
      <c r="R17" s="65"/>
      <c r="S17" s="278"/>
      <c r="T17" s="65" t="s">
        <v>16</v>
      </c>
      <c r="U17" s="65" t="s">
        <v>17</v>
      </c>
      <c r="V17" s="283" t="s">
        <v>38</v>
      </c>
      <c r="W17" s="284"/>
      <c r="X17" s="265"/>
      <c r="Y17" s="265"/>
    </row>
    <row r="18" spans="1:25" ht="15.5" x14ac:dyDescent="0.35">
      <c r="A18" s="38" t="s">
        <v>15</v>
      </c>
      <c r="B18" s="53">
        <f>'F-GFXD'!D30</f>
        <v>707.2</v>
      </c>
      <c r="C18" s="53">
        <f>'F-GFXD'!I30</f>
        <v>689.2</v>
      </c>
      <c r="E18" s="37"/>
      <c r="G18" s="278"/>
      <c r="H18" s="65" t="s">
        <v>16</v>
      </c>
      <c r="I18" s="65" t="s">
        <v>17</v>
      </c>
      <c r="J18" s="65"/>
      <c r="K18" s="284"/>
      <c r="L18" s="65"/>
      <c r="M18" s="278"/>
      <c r="N18" s="65" t="s">
        <v>16</v>
      </c>
      <c r="O18" s="65" t="s">
        <v>17</v>
      </c>
      <c r="P18" s="65"/>
      <c r="Q18" s="284"/>
      <c r="R18" s="65"/>
      <c r="S18" s="278" t="s">
        <v>15</v>
      </c>
      <c r="T18" s="286">
        <f>'F-HUNN'!$B$15</f>
        <v>618.52846399999999</v>
      </c>
      <c r="U18" s="286">
        <f>'F-HUNN'!$I$30</f>
        <v>603.40846399999998</v>
      </c>
      <c r="V18" s="65" t="str">
        <f>IF(T18&gt;(T3+1),"HORS CENTRAGE",IF(OR(T19&gt;S14,T19&lt;S11),"HORS CENTRAGE",IF(U18&gt;(T4+1),"HORS CENTRAGE",IF(OR(U19&gt;S14,U19&lt;S11),"HORS CENTRAGE",""))))</f>
        <v/>
      </c>
      <c r="W18" s="284"/>
      <c r="X18" s="265"/>
      <c r="Y18" s="265"/>
    </row>
    <row r="19" spans="1:25" ht="15.5" x14ac:dyDescent="0.35">
      <c r="A19" s="38" t="s">
        <v>14</v>
      </c>
      <c r="B19" s="54">
        <f>'F-GFXD'!C17</f>
        <v>0.47709841628959271</v>
      </c>
      <c r="C19" s="54">
        <f>'F-GFXD'!C17-((DONNEES!E5*'F-GFXD'!C15)/'F-GFXD'!I30)</f>
        <v>0.44784711042772385</v>
      </c>
      <c r="E19" s="37"/>
      <c r="G19" s="278" t="s">
        <v>15</v>
      </c>
      <c r="H19" s="286">
        <f>'F-GLDA'!D30</f>
        <v>761.80000000000007</v>
      </c>
      <c r="I19" s="287">
        <f>'F-GLDA'!I30</f>
        <v>736.6</v>
      </c>
      <c r="J19" s="65"/>
      <c r="K19" s="284"/>
      <c r="L19" s="65"/>
      <c r="M19" s="278" t="s">
        <v>15</v>
      </c>
      <c r="N19" s="286">
        <f>'F-GMKT'!D30</f>
        <v>777.80000000000007</v>
      </c>
      <c r="O19" s="286">
        <f>'F-GMKT'!I30</f>
        <v>768.44</v>
      </c>
      <c r="P19" s="65"/>
      <c r="Q19" s="284"/>
      <c r="R19" s="65"/>
      <c r="S19" s="278" t="s">
        <v>14</v>
      </c>
      <c r="T19" s="288">
        <f>'F-HUNN'!$C$15*1000</f>
        <v>1704.2603716293968</v>
      </c>
      <c r="U19" s="288">
        <f>(('F-HUNN'!D15-(DONNEES!W6*'F-HUNN'!C13))/'F-HUNN'!I30)*1000</f>
        <v>1708.6269275798556</v>
      </c>
      <c r="V19" s="65"/>
      <c r="W19" s="284"/>
      <c r="X19" s="265"/>
      <c r="Y19" s="265"/>
    </row>
    <row r="20" spans="1:25" ht="15.5" x14ac:dyDescent="0.35">
      <c r="A20" s="34"/>
      <c r="E20" s="33"/>
      <c r="G20" s="278" t="s">
        <v>14</v>
      </c>
      <c r="H20" s="288">
        <f>'F-GLDA'!C18</f>
        <v>0.36554738776581774</v>
      </c>
      <c r="I20" s="288">
        <f>('F-GLDA'!D18-((K5*'F-GLDA'!C16)+(K6*'F-GLDA'!C15)))/'F-GLDA'!I30</f>
        <v>0.33973662774911756</v>
      </c>
      <c r="J20" s="65"/>
      <c r="K20" s="284"/>
      <c r="L20" s="65"/>
      <c r="M20" s="278" t="s">
        <v>14</v>
      </c>
      <c r="N20" s="288">
        <f>'F-GMKT'!C18</f>
        <v>0.38975829262021083</v>
      </c>
      <c r="O20" s="288">
        <f>('F-GMKT'!D18-((Q5*'F-GMKT'!C16)+(Q6*'F-GMKT'!C15)))/'F-GMKT'!I30</f>
        <v>0.38086356774764452</v>
      </c>
      <c r="P20" s="65"/>
      <c r="Q20" s="284"/>
      <c r="R20" s="65"/>
      <c r="S20" s="278"/>
      <c r="T20" s="288"/>
      <c r="U20" s="288"/>
      <c r="V20" s="65"/>
      <c r="W20" s="284"/>
      <c r="X20" s="265"/>
      <c r="Y20" s="265"/>
    </row>
    <row r="21" spans="1:25" ht="29" x14ac:dyDescent="0.35">
      <c r="A21" s="35" t="s">
        <v>14</v>
      </c>
      <c r="B21" s="51" t="s">
        <v>36</v>
      </c>
      <c r="D21" s="55" t="s">
        <v>37</v>
      </c>
      <c r="E21" s="33"/>
      <c r="G21" s="278"/>
      <c r="H21" s="288"/>
      <c r="I21" s="288"/>
      <c r="J21" s="65"/>
      <c r="K21" s="284"/>
      <c r="L21" s="65"/>
      <c r="M21" s="278"/>
      <c r="N21" s="288"/>
      <c r="O21" s="288"/>
      <c r="P21" s="65"/>
      <c r="Q21" s="284"/>
      <c r="R21" s="65"/>
      <c r="S21" s="278" t="s">
        <v>65</v>
      </c>
      <c r="T21" s="65" t="s">
        <v>66</v>
      </c>
      <c r="U21" s="65" t="s">
        <v>67</v>
      </c>
      <c r="V21" s="289"/>
      <c r="W21" s="290"/>
      <c r="X21" s="265"/>
      <c r="Y21" s="265"/>
    </row>
    <row r="22" spans="1:25" ht="29" x14ac:dyDescent="0.35">
      <c r="A22" s="38"/>
      <c r="B22" s="28">
        <v>1</v>
      </c>
      <c r="D22" s="48">
        <f>VLOOKUP(B19,A23:B173,2,TRUE)</f>
        <v>900</v>
      </c>
      <c r="E22" s="33"/>
      <c r="G22" s="281" t="s">
        <v>14</v>
      </c>
      <c r="H22" s="283" t="s">
        <v>36</v>
      </c>
      <c r="I22" s="283"/>
      <c r="J22" s="289" t="s">
        <v>37</v>
      </c>
      <c r="K22" s="290"/>
      <c r="L22" s="65"/>
      <c r="M22" s="281" t="s">
        <v>14</v>
      </c>
      <c r="N22" s="283" t="s">
        <v>36</v>
      </c>
      <c r="O22" s="283"/>
      <c r="P22" s="289" t="s">
        <v>37</v>
      </c>
      <c r="Q22" s="290"/>
      <c r="R22" s="65"/>
      <c r="S22" s="278"/>
      <c r="T22" s="65"/>
      <c r="U22" s="65"/>
      <c r="V22" s="271"/>
      <c r="W22" s="273"/>
      <c r="X22" s="265"/>
      <c r="Y22" s="265"/>
    </row>
    <row r="23" spans="1:25" x14ac:dyDescent="0.35">
      <c r="A23" s="38">
        <f t="shared" ref="A23" si="0">(B23-$D$31)/$D$30</f>
        <v>0.20499999999999999</v>
      </c>
      <c r="B23" s="28">
        <f>749+$B$22</f>
        <v>750</v>
      </c>
      <c r="E23" s="33"/>
      <c r="G23" s="278"/>
      <c r="H23" s="65">
        <v>1</v>
      </c>
      <c r="I23" s="65"/>
      <c r="J23" s="271">
        <f>VLOOKUP(H20,G24:H324,2,TRUE)</f>
        <v>965</v>
      </c>
      <c r="K23" s="273"/>
      <c r="L23" s="65"/>
      <c r="M23" s="278"/>
      <c r="N23" s="65">
        <v>1</v>
      </c>
      <c r="O23" s="65"/>
      <c r="P23" s="271">
        <f>VLOOKUP(N20,M24:N374,2,TRUE)</f>
        <v>1039</v>
      </c>
      <c r="Q23" s="273"/>
      <c r="R23" s="65"/>
      <c r="S23" s="278"/>
      <c r="T23" s="65"/>
      <c r="U23" s="65"/>
      <c r="V23" s="291"/>
      <c r="W23" s="273"/>
      <c r="X23" s="265"/>
      <c r="Y23" s="265"/>
    </row>
    <row r="24" spans="1:25" x14ac:dyDescent="0.35">
      <c r="A24" s="38">
        <f>(B24-$D$31)/$D$30</f>
        <v>0.20648666666666665</v>
      </c>
      <c r="B24" s="28">
        <f t="shared" ref="B24:B30" si="1">B23+$B$22</f>
        <v>751</v>
      </c>
      <c r="E24" s="33"/>
      <c r="G24" s="278">
        <f t="shared" ref="G24:G87" si="2">(H24-$J$32)/$J$31</f>
        <v>0.20499999999999999</v>
      </c>
      <c r="H24" s="65">
        <f>749+$H$23</f>
        <v>750</v>
      </c>
      <c r="I24" s="65"/>
      <c r="J24" s="291"/>
      <c r="K24" s="273"/>
      <c r="L24" s="65"/>
      <c r="M24" s="278">
        <f>(N24-$P$32)/$P$31</f>
        <v>0.20500000000000002</v>
      </c>
      <c r="N24" s="65">
        <f>749+$N$23</f>
        <v>750</v>
      </c>
      <c r="O24" s="65"/>
      <c r="P24" s="291"/>
      <c r="Q24" s="273"/>
      <c r="R24" s="65"/>
      <c r="S24" s="278"/>
      <c r="T24" s="65"/>
      <c r="U24" s="65"/>
      <c r="V24" s="65"/>
      <c r="W24" s="273"/>
      <c r="X24" s="265"/>
      <c r="Y24" s="265"/>
    </row>
    <row r="25" spans="1:25" ht="15" thickBot="1" x14ac:dyDescent="0.4">
      <c r="A25" s="38">
        <f t="shared" ref="A25:A88" si="3">(B25-$D$31)/$D$30</f>
        <v>0.20797333333333332</v>
      </c>
      <c r="B25" s="28">
        <f t="shared" si="1"/>
        <v>752</v>
      </c>
      <c r="D25" s="51" t="s">
        <v>38</v>
      </c>
      <c r="E25" s="33"/>
      <c r="G25" s="278">
        <f t="shared" si="2"/>
        <v>0.20574333333333333</v>
      </c>
      <c r="H25" s="65">
        <f t="shared" ref="H25:H88" si="4">H24+$H$23</f>
        <v>751</v>
      </c>
      <c r="I25" s="65"/>
      <c r="J25" s="65"/>
      <c r="K25" s="273"/>
      <c r="L25" s="65"/>
      <c r="M25" s="278">
        <f t="shared" ref="M25:M88" si="5">(N25-$P$32)/$P$31</f>
        <v>0.20563714285714288</v>
      </c>
      <c r="N25" s="65">
        <f>N24+$N$23</f>
        <v>751</v>
      </c>
      <c r="O25" s="65"/>
      <c r="P25" s="65"/>
      <c r="Q25" s="273"/>
      <c r="R25" s="65"/>
      <c r="S25" s="292"/>
      <c r="T25" s="293"/>
      <c r="U25" s="293"/>
      <c r="V25" s="293"/>
      <c r="W25" s="294"/>
      <c r="X25" s="265"/>
      <c r="Y25" s="265"/>
    </row>
    <row r="26" spans="1:25" x14ac:dyDescent="0.35">
      <c r="A26" s="38">
        <f t="shared" si="3"/>
        <v>0.20945999999999998</v>
      </c>
      <c r="B26" s="28">
        <f t="shared" si="1"/>
        <v>753</v>
      </c>
      <c r="D26" s="56" t="str">
        <f>IF(OR(B18&gt;B3,B18&gt;D22),"HORS CENTRAGE",IF(OR(B19&gt;A15,B19&lt;A11),"HORS CENTRAGE",IF(OR(C18&gt;B4,C18&gt;D22),"HORS CENTRAGE",IF(OR(C19&gt;A15,C19&lt;A11),"HORS CENTRAGE",""))))</f>
        <v/>
      </c>
      <c r="E26" s="33"/>
      <c r="G26" s="278">
        <f t="shared" si="2"/>
        <v>0.20648666666666665</v>
      </c>
      <c r="H26" s="65">
        <f t="shared" si="4"/>
        <v>752</v>
      </c>
      <c r="I26" s="65"/>
      <c r="J26" s="289" t="s">
        <v>38</v>
      </c>
      <c r="K26" s="273"/>
      <c r="L26" s="65"/>
      <c r="M26" s="278">
        <f t="shared" si="5"/>
        <v>0.20627428571428572</v>
      </c>
      <c r="N26" s="65">
        <f t="shared" ref="N26:N89" si="6">N25+$N$23</f>
        <v>752</v>
      </c>
      <c r="O26" s="65"/>
      <c r="P26" s="289" t="s">
        <v>38</v>
      </c>
      <c r="Q26" s="273"/>
      <c r="R26" s="65"/>
      <c r="S26" s="65"/>
      <c r="T26" s="65"/>
      <c r="U26" s="65"/>
      <c r="V26" s="65"/>
      <c r="W26" s="65"/>
      <c r="X26" s="265"/>
      <c r="Y26" s="265"/>
    </row>
    <row r="27" spans="1:25" x14ac:dyDescent="0.35">
      <c r="A27" s="38">
        <f t="shared" si="3"/>
        <v>0.21094666666666667</v>
      </c>
      <c r="B27" s="28">
        <f t="shared" si="1"/>
        <v>754</v>
      </c>
      <c r="E27" s="33"/>
      <c r="G27" s="278">
        <f t="shared" si="2"/>
        <v>0.20723</v>
      </c>
      <c r="H27" s="65">
        <f t="shared" si="4"/>
        <v>753</v>
      </c>
      <c r="I27" s="65"/>
      <c r="J27" s="65" t="str">
        <f>IF(OR(H19&gt;H3,H19&gt;J23),"HORS CENTRAGE",IF(OR(H20&gt;G15,H20&lt;G11),"HORS CENTRAGE",IF(OR(I19&gt;H4,I19&gt;J23),"HORS CENTRAGE",IF(OR(I20&gt;G15,C19&lt;G11),"HORS CENTRAGE",""))))</f>
        <v/>
      </c>
      <c r="K27" s="273"/>
      <c r="L27" s="65"/>
      <c r="M27" s="278">
        <f t="shared" si="5"/>
        <v>0.20691142857142858</v>
      </c>
      <c r="N27" s="65">
        <f t="shared" si="6"/>
        <v>753</v>
      </c>
      <c r="O27" s="65"/>
      <c r="P27" s="65" t="str">
        <f>IF(OR(N19&gt;N3,N19&gt;P23),"HORS CENTRAGE",IF(OR(N20&gt;M15,N20&lt;M11),"HORS CENTRAGE",IF(OR(O19&gt;N4,O19&gt;P23),"HORS CENTRAGE",IF(OR(O20&gt;M15,O20&lt;M11),"HORS CENTRAGE",""))))</f>
        <v/>
      </c>
      <c r="Q27" s="273"/>
      <c r="R27" s="65"/>
      <c r="S27" s="65"/>
      <c r="T27" s="65"/>
      <c r="U27" s="65"/>
      <c r="V27" s="65"/>
      <c r="W27" s="65"/>
      <c r="X27" s="265"/>
      <c r="Y27" s="265"/>
    </row>
    <row r="28" spans="1:25" x14ac:dyDescent="0.35">
      <c r="A28" s="38">
        <f t="shared" si="3"/>
        <v>0.21243333333333334</v>
      </c>
      <c r="B28" s="28">
        <f t="shared" si="1"/>
        <v>755</v>
      </c>
      <c r="E28" s="33"/>
      <c r="G28" s="278">
        <f t="shared" si="2"/>
        <v>0.20797333333333332</v>
      </c>
      <c r="H28" s="65">
        <f t="shared" si="4"/>
        <v>754</v>
      </c>
      <c r="I28" s="65"/>
      <c r="J28" s="65"/>
      <c r="K28" s="273"/>
      <c r="L28" s="65"/>
      <c r="M28" s="278">
        <f t="shared" si="5"/>
        <v>0.20754857142857144</v>
      </c>
      <c r="N28" s="65">
        <f t="shared" si="6"/>
        <v>754</v>
      </c>
      <c r="O28" s="65"/>
      <c r="P28" s="65"/>
      <c r="Q28" s="273"/>
      <c r="R28" s="65"/>
      <c r="S28" s="65"/>
      <c r="T28" s="65"/>
      <c r="U28" s="65"/>
      <c r="V28" s="65"/>
      <c r="W28" s="65"/>
      <c r="X28" s="265"/>
      <c r="Y28" s="265"/>
    </row>
    <row r="29" spans="1:25" x14ac:dyDescent="0.35">
      <c r="A29" s="38">
        <f t="shared" si="3"/>
        <v>0.21392</v>
      </c>
      <c r="B29" s="28">
        <f t="shared" si="1"/>
        <v>756</v>
      </c>
      <c r="D29" s="57" t="s">
        <v>45</v>
      </c>
      <c r="E29" s="33"/>
      <c r="G29" s="278">
        <f t="shared" si="2"/>
        <v>0.20871666666666666</v>
      </c>
      <c r="H29" s="65">
        <f t="shared" si="4"/>
        <v>755</v>
      </c>
      <c r="I29" s="65"/>
      <c r="J29" s="65"/>
      <c r="K29" s="273"/>
      <c r="L29" s="65"/>
      <c r="M29" s="278">
        <f t="shared" si="5"/>
        <v>0.20818571428571431</v>
      </c>
      <c r="N29" s="65">
        <f t="shared" si="6"/>
        <v>755</v>
      </c>
      <c r="O29" s="65"/>
      <c r="P29" s="65"/>
      <c r="Q29" s="273"/>
      <c r="R29" s="65"/>
      <c r="S29" s="65"/>
      <c r="T29" s="65"/>
      <c r="U29" s="65"/>
      <c r="V29" s="287"/>
      <c r="W29" s="65"/>
      <c r="X29" s="265"/>
      <c r="Y29" s="265"/>
    </row>
    <row r="30" spans="1:25" x14ac:dyDescent="0.35">
      <c r="A30" s="38">
        <f t="shared" si="3"/>
        <v>0.21540666666666666</v>
      </c>
      <c r="B30" s="28">
        <f t="shared" si="1"/>
        <v>757</v>
      </c>
      <c r="C30" s="58" t="s">
        <v>46</v>
      </c>
      <c r="D30" s="57">
        <f>(B13-B12)/(A13-A12)</f>
        <v>672.64573991031386</v>
      </c>
      <c r="E30" s="33"/>
      <c r="G30" s="278">
        <f t="shared" si="2"/>
        <v>0.20945999999999998</v>
      </c>
      <c r="H30" s="65">
        <f t="shared" si="4"/>
        <v>756</v>
      </c>
      <c r="I30" s="65"/>
      <c r="J30" s="287" t="s">
        <v>45</v>
      </c>
      <c r="K30" s="273"/>
      <c r="L30" s="65"/>
      <c r="M30" s="278">
        <f t="shared" si="5"/>
        <v>0.20882285714285714</v>
      </c>
      <c r="N30" s="65">
        <f t="shared" si="6"/>
        <v>756</v>
      </c>
      <c r="O30" s="65"/>
      <c r="P30" s="287" t="s">
        <v>45</v>
      </c>
      <c r="Q30" s="273"/>
      <c r="R30" s="65"/>
      <c r="S30" s="65"/>
      <c r="T30" s="65"/>
      <c r="U30" s="295"/>
      <c r="V30" s="287"/>
      <c r="W30" s="65"/>
      <c r="X30" s="265"/>
      <c r="Y30" s="265"/>
    </row>
    <row r="31" spans="1:25" x14ac:dyDescent="0.35">
      <c r="A31" s="38">
        <f t="shared" si="3"/>
        <v>0.21689333333333333</v>
      </c>
      <c r="B31" s="28">
        <f t="shared" ref="B31:B94" si="7">B30+$B$22</f>
        <v>758</v>
      </c>
      <c r="C31" s="58" t="s">
        <v>47</v>
      </c>
      <c r="D31" s="57">
        <f>B12-(D30*A12)</f>
        <v>612.10762331838566</v>
      </c>
      <c r="E31" s="33"/>
      <c r="G31" s="278">
        <f t="shared" si="2"/>
        <v>0.21020333333333333</v>
      </c>
      <c r="H31" s="65">
        <f t="shared" si="4"/>
        <v>757</v>
      </c>
      <c r="I31" s="295" t="s">
        <v>46</v>
      </c>
      <c r="J31" s="287">
        <f>(H13-H12)/(G13-G12)</f>
        <v>1345.2914798206277</v>
      </c>
      <c r="K31" s="273"/>
      <c r="L31" s="65"/>
      <c r="M31" s="278">
        <f t="shared" si="5"/>
        <v>0.20946000000000001</v>
      </c>
      <c r="N31" s="65">
        <f t="shared" si="6"/>
        <v>757</v>
      </c>
      <c r="O31" s="295" t="s">
        <v>46</v>
      </c>
      <c r="P31" s="287">
        <f>(N13-N12)/(M13-M12)</f>
        <v>1569.5067264573991</v>
      </c>
      <c r="Q31" s="273"/>
      <c r="R31" s="65"/>
      <c r="S31" s="65"/>
      <c r="T31" s="65"/>
      <c r="U31" s="295"/>
      <c r="V31" s="287"/>
      <c r="W31" s="65"/>
      <c r="X31" s="265"/>
      <c r="Y31" s="265"/>
    </row>
    <row r="32" spans="1:25" x14ac:dyDescent="0.35">
      <c r="A32" s="38">
        <f t="shared" si="3"/>
        <v>0.21837999999999999</v>
      </c>
      <c r="B32" s="28">
        <f t="shared" si="7"/>
        <v>759</v>
      </c>
      <c r="E32" s="33"/>
      <c r="G32" s="278">
        <f t="shared" si="2"/>
        <v>0.21094666666666667</v>
      </c>
      <c r="H32" s="65">
        <f t="shared" si="4"/>
        <v>758</v>
      </c>
      <c r="I32" s="295" t="s">
        <v>47</v>
      </c>
      <c r="J32" s="287">
        <f>H13-(J31*G13)</f>
        <v>474.21524663677133</v>
      </c>
      <c r="K32" s="273"/>
      <c r="L32" s="65"/>
      <c r="M32" s="278">
        <f t="shared" si="5"/>
        <v>0.21009714285714287</v>
      </c>
      <c r="N32" s="65">
        <f t="shared" si="6"/>
        <v>758</v>
      </c>
      <c r="O32" s="295" t="s">
        <v>47</v>
      </c>
      <c r="P32" s="287">
        <f>N13-(P31*M13)</f>
        <v>428.25112107623318</v>
      </c>
      <c r="Q32" s="273"/>
      <c r="R32" s="65"/>
      <c r="S32" s="65"/>
      <c r="T32" s="65"/>
      <c r="U32" s="65"/>
      <c r="V32" s="65"/>
      <c r="W32" s="65"/>
      <c r="X32" s="265"/>
      <c r="Y32" s="265"/>
    </row>
    <row r="33" spans="1:25" x14ac:dyDescent="0.35">
      <c r="A33" s="38">
        <f t="shared" si="3"/>
        <v>0.21986666666666665</v>
      </c>
      <c r="B33" s="28">
        <f t="shared" si="7"/>
        <v>760</v>
      </c>
      <c r="E33" s="33"/>
      <c r="G33" s="278">
        <f t="shared" si="2"/>
        <v>0.21168999999999999</v>
      </c>
      <c r="H33" s="65">
        <f t="shared" si="4"/>
        <v>759</v>
      </c>
      <c r="I33" s="65"/>
      <c r="J33" s="65"/>
      <c r="K33" s="273"/>
      <c r="L33" s="65"/>
      <c r="M33" s="278">
        <f t="shared" si="5"/>
        <v>0.21073428571428574</v>
      </c>
      <c r="N33" s="65">
        <f t="shared" si="6"/>
        <v>759</v>
      </c>
      <c r="O33" s="65"/>
      <c r="P33" s="65"/>
      <c r="Q33" s="273"/>
      <c r="R33" s="65"/>
      <c r="S33" s="65"/>
      <c r="T33" s="65"/>
      <c r="U33" s="65"/>
      <c r="V33" s="65"/>
      <c r="W33" s="65"/>
      <c r="X33" s="265"/>
      <c r="Y33" s="265"/>
    </row>
    <row r="34" spans="1:25" x14ac:dyDescent="0.35">
      <c r="A34" s="38">
        <f t="shared" si="3"/>
        <v>0.22135333333333332</v>
      </c>
      <c r="B34" s="28">
        <f t="shared" si="7"/>
        <v>761</v>
      </c>
      <c r="E34" s="33"/>
      <c r="G34" s="278">
        <f t="shared" si="2"/>
        <v>0.21243333333333334</v>
      </c>
      <c r="H34" s="65">
        <f t="shared" si="4"/>
        <v>760</v>
      </c>
      <c r="I34" s="65"/>
      <c r="J34" s="65"/>
      <c r="K34" s="273"/>
      <c r="L34" s="65"/>
      <c r="M34" s="278">
        <f t="shared" si="5"/>
        <v>0.21137142857142857</v>
      </c>
      <c r="N34" s="65">
        <f t="shared" si="6"/>
        <v>760</v>
      </c>
      <c r="O34" s="65"/>
      <c r="P34" s="65"/>
      <c r="Q34" s="273"/>
      <c r="R34" s="65"/>
      <c r="S34" s="65"/>
      <c r="T34" s="65"/>
      <c r="U34" s="65"/>
      <c r="V34" s="65"/>
      <c r="W34" s="65"/>
      <c r="X34" s="265"/>
      <c r="Y34" s="265"/>
    </row>
    <row r="35" spans="1:25" x14ac:dyDescent="0.35">
      <c r="A35" s="38">
        <f t="shared" si="3"/>
        <v>0.22283999999999998</v>
      </c>
      <c r="B35" s="28">
        <f t="shared" si="7"/>
        <v>762</v>
      </c>
      <c r="E35" s="33"/>
      <c r="G35" s="278">
        <f t="shared" si="2"/>
        <v>0.21317666666666665</v>
      </c>
      <c r="H35" s="65">
        <f t="shared" si="4"/>
        <v>761</v>
      </c>
      <c r="I35" s="65"/>
      <c r="J35" s="65"/>
      <c r="K35" s="273"/>
      <c r="L35" s="65"/>
      <c r="M35" s="278">
        <f t="shared" si="5"/>
        <v>0.21200857142857144</v>
      </c>
      <c r="N35" s="65">
        <f t="shared" si="6"/>
        <v>761</v>
      </c>
      <c r="O35" s="65"/>
      <c r="P35" s="65"/>
      <c r="Q35" s="273"/>
      <c r="R35" s="65"/>
      <c r="S35" s="65"/>
      <c r="T35" s="65"/>
      <c r="U35" s="65"/>
      <c r="V35" s="65"/>
      <c r="W35" s="65"/>
      <c r="X35" s="265"/>
      <c r="Y35" s="265"/>
    </row>
    <row r="36" spans="1:25" x14ac:dyDescent="0.35">
      <c r="A36" s="38">
        <f t="shared" si="3"/>
        <v>0.22432666666666665</v>
      </c>
      <c r="B36" s="28">
        <f t="shared" si="7"/>
        <v>763</v>
      </c>
      <c r="E36" s="33"/>
      <c r="G36" s="278">
        <f t="shared" si="2"/>
        <v>0.21392</v>
      </c>
      <c r="H36" s="65">
        <f t="shared" si="4"/>
        <v>762</v>
      </c>
      <c r="I36" s="65"/>
      <c r="J36" s="65"/>
      <c r="K36" s="273"/>
      <c r="L36" s="65"/>
      <c r="M36" s="278">
        <f t="shared" si="5"/>
        <v>0.2126457142857143</v>
      </c>
      <c r="N36" s="65">
        <f t="shared" si="6"/>
        <v>762</v>
      </c>
      <c r="O36" s="65"/>
      <c r="P36" s="65"/>
      <c r="Q36" s="273"/>
      <c r="R36" s="65"/>
      <c r="S36" s="65"/>
      <c r="T36" s="65"/>
      <c r="U36" s="65"/>
      <c r="V36" s="65"/>
      <c r="W36" s="65"/>
      <c r="X36" s="265"/>
      <c r="Y36" s="265"/>
    </row>
    <row r="37" spans="1:25" x14ac:dyDescent="0.35">
      <c r="A37" s="38">
        <f t="shared" si="3"/>
        <v>0.22581333333333334</v>
      </c>
      <c r="B37" s="28">
        <f t="shared" si="7"/>
        <v>764</v>
      </c>
      <c r="E37" s="33"/>
      <c r="G37" s="278">
        <f t="shared" si="2"/>
        <v>0.21466333333333332</v>
      </c>
      <c r="H37" s="65">
        <f t="shared" si="4"/>
        <v>763</v>
      </c>
      <c r="I37" s="65"/>
      <c r="J37" s="65"/>
      <c r="K37" s="273"/>
      <c r="L37" s="65"/>
      <c r="M37" s="278">
        <f t="shared" si="5"/>
        <v>0.21328285714285716</v>
      </c>
      <c r="N37" s="65">
        <f t="shared" si="6"/>
        <v>763</v>
      </c>
      <c r="O37" s="65"/>
      <c r="P37" s="65"/>
      <c r="Q37" s="273"/>
      <c r="R37" s="65"/>
      <c r="S37" s="65"/>
      <c r="T37" s="65"/>
      <c r="U37" s="65"/>
      <c r="V37" s="65"/>
      <c r="W37" s="65"/>
      <c r="X37" s="265"/>
      <c r="Y37" s="265"/>
    </row>
    <row r="38" spans="1:25" x14ac:dyDescent="0.35">
      <c r="A38" s="38">
        <f t="shared" si="3"/>
        <v>0.2273</v>
      </c>
      <c r="B38" s="28">
        <f t="shared" si="7"/>
        <v>765</v>
      </c>
      <c r="E38" s="33"/>
      <c r="G38" s="278">
        <f t="shared" si="2"/>
        <v>0.21540666666666666</v>
      </c>
      <c r="H38" s="65">
        <f t="shared" si="4"/>
        <v>764</v>
      </c>
      <c r="I38" s="65"/>
      <c r="J38" s="65"/>
      <c r="K38" s="273"/>
      <c r="L38" s="65"/>
      <c r="M38" s="278">
        <f t="shared" si="5"/>
        <v>0.21392</v>
      </c>
      <c r="N38" s="65">
        <f t="shared" si="6"/>
        <v>764</v>
      </c>
      <c r="O38" s="65"/>
      <c r="P38" s="65"/>
      <c r="Q38" s="273"/>
      <c r="R38" s="65"/>
      <c r="S38" s="65"/>
      <c r="T38" s="65"/>
      <c r="U38" s="65"/>
      <c r="V38" s="65"/>
      <c r="W38" s="65"/>
      <c r="X38" s="265"/>
      <c r="Y38" s="265"/>
    </row>
    <row r="39" spans="1:25" x14ac:dyDescent="0.35">
      <c r="A39" s="38">
        <f t="shared" si="3"/>
        <v>0.22878666666666667</v>
      </c>
      <c r="B39" s="28">
        <f t="shared" si="7"/>
        <v>766</v>
      </c>
      <c r="E39" s="33"/>
      <c r="G39" s="278">
        <f t="shared" si="2"/>
        <v>0.21614999999999998</v>
      </c>
      <c r="H39" s="65">
        <f t="shared" si="4"/>
        <v>765</v>
      </c>
      <c r="I39" s="65"/>
      <c r="J39" s="65"/>
      <c r="K39" s="273"/>
      <c r="L39" s="65"/>
      <c r="M39" s="278">
        <f t="shared" si="5"/>
        <v>0.21455714285714286</v>
      </c>
      <c r="N39" s="65">
        <f t="shared" si="6"/>
        <v>765</v>
      </c>
      <c r="O39" s="65"/>
      <c r="P39" s="65"/>
      <c r="Q39" s="273"/>
      <c r="R39" s="65"/>
      <c r="S39" s="65"/>
      <c r="T39" s="65"/>
      <c r="U39" s="65"/>
      <c r="V39" s="65"/>
      <c r="W39" s="65"/>
      <c r="X39" s="265"/>
      <c r="Y39" s="265"/>
    </row>
    <row r="40" spans="1:25" x14ac:dyDescent="0.35">
      <c r="A40" s="38">
        <f t="shared" si="3"/>
        <v>0.23027333333333333</v>
      </c>
      <c r="B40" s="28">
        <f t="shared" si="7"/>
        <v>767</v>
      </c>
      <c r="E40" s="33"/>
      <c r="G40" s="278">
        <f t="shared" si="2"/>
        <v>0.21689333333333333</v>
      </c>
      <c r="H40" s="65">
        <f t="shared" si="4"/>
        <v>766</v>
      </c>
      <c r="I40" s="65"/>
      <c r="J40" s="65"/>
      <c r="K40" s="273"/>
      <c r="L40" s="65"/>
      <c r="M40" s="278">
        <f t="shared" si="5"/>
        <v>0.21519428571428573</v>
      </c>
      <c r="N40" s="65">
        <f t="shared" si="6"/>
        <v>766</v>
      </c>
      <c r="O40" s="65"/>
      <c r="P40" s="65"/>
      <c r="Q40" s="273"/>
      <c r="R40" s="65"/>
      <c r="S40" s="65"/>
      <c r="T40" s="65"/>
      <c r="U40" s="65"/>
      <c r="V40" s="65"/>
      <c r="W40" s="65"/>
      <c r="X40" s="265"/>
      <c r="Y40" s="265"/>
    </row>
    <row r="41" spans="1:25" x14ac:dyDescent="0.35">
      <c r="A41" s="38">
        <f t="shared" si="3"/>
        <v>0.23175999999999999</v>
      </c>
      <c r="B41" s="28">
        <f t="shared" si="7"/>
        <v>768</v>
      </c>
      <c r="E41" s="33"/>
      <c r="G41" s="278">
        <f t="shared" si="2"/>
        <v>0.21763666666666667</v>
      </c>
      <c r="H41" s="65">
        <f t="shared" si="4"/>
        <v>767</v>
      </c>
      <c r="I41" s="65"/>
      <c r="J41" s="65"/>
      <c r="K41" s="273"/>
      <c r="L41" s="65"/>
      <c r="M41" s="278">
        <f t="shared" si="5"/>
        <v>0.21583142857142859</v>
      </c>
      <c r="N41" s="65">
        <f t="shared" si="6"/>
        <v>767</v>
      </c>
      <c r="O41" s="65"/>
      <c r="P41" s="65"/>
      <c r="Q41" s="273"/>
      <c r="R41" s="65"/>
      <c r="S41" s="65"/>
      <c r="T41" s="65"/>
      <c r="U41" s="65"/>
      <c r="V41" s="65"/>
      <c r="W41" s="65"/>
      <c r="X41" s="265"/>
      <c r="Y41" s="265"/>
    </row>
    <row r="42" spans="1:25" x14ac:dyDescent="0.35">
      <c r="A42" s="38">
        <f t="shared" si="3"/>
        <v>0.23324666666666666</v>
      </c>
      <c r="B42" s="28">
        <f t="shared" si="7"/>
        <v>769</v>
      </c>
      <c r="E42" s="33"/>
      <c r="G42" s="278">
        <f t="shared" si="2"/>
        <v>0.21837999999999999</v>
      </c>
      <c r="H42" s="65">
        <f t="shared" si="4"/>
        <v>768</v>
      </c>
      <c r="I42" s="65"/>
      <c r="J42" s="65"/>
      <c r="K42" s="273"/>
      <c r="L42" s="65"/>
      <c r="M42" s="278">
        <f t="shared" si="5"/>
        <v>0.21646857142857143</v>
      </c>
      <c r="N42" s="65">
        <f t="shared" si="6"/>
        <v>768</v>
      </c>
      <c r="O42" s="65"/>
      <c r="P42" s="65"/>
      <c r="Q42" s="273"/>
      <c r="R42" s="65"/>
      <c r="S42" s="65"/>
      <c r="T42" s="65"/>
      <c r="U42" s="65"/>
      <c r="V42" s="65"/>
      <c r="W42" s="65"/>
      <c r="X42" s="265"/>
      <c r="Y42" s="265"/>
    </row>
    <row r="43" spans="1:25" x14ac:dyDescent="0.35">
      <c r="A43" s="38">
        <f t="shared" si="3"/>
        <v>0.23473333333333332</v>
      </c>
      <c r="B43" s="28">
        <f t="shared" si="7"/>
        <v>770</v>
      </c>
      <c r="E43" s="33"/>
      <c r="G43" s="278">
        <f t="shared" si="2"/>
        <v>0.21912333333333334</v>
      </c>
      <c r="H43" s="65">
        <f t="shared" si="4"/>
        <v>769</v>
      </c>
      <c r="I43" s="65"/>
      <c r="J43" s="65"/>
      <c r="K43" s="273"/>
      <c r="L43" s="65"/>
      <c r="M43" s="278">
        <f t="shared" si="5"/>
        <v>0.21710571428571429</v>
      </c>
      <c r="N43" s="65">
        <f t="shared" si="6"/>
        <v>769</v>
      </c>
      <c r="O43" s="65"/>
      <c r="P43" s="65"/>
      <c r="Q43" s="273"/>
      <c r="R43" s="65"/>
      <c r="S43" s="65"/>
      <c r="T43" s="65"/>
      <c r="U43" s="65"/>
      <c r="V43" s="65"/>
      <c r="W43" s="65"/>
      <c r="X43" s="265"/>
      <c r="Y43" s="265"/>
    </row>
    <row r="44" spans="1:25" x14ac:dyDescent="0.35">
      <c r="A44" s="38">
        <f t="shared" si="3"/>
        <v>0.23621999999999999</v>
      </c>
      <c r="B44" s="28">
        <f t="shared" si="7"/>
        <v>771</v>
      </c>
      <c r="E44" s="33"/>
      <c r="G44" s="278">
        <f t="shared" si="2"/>
        <v>0.21986666666666665</v>
      </c>
      <c r="H44" s="65">
        <f t="shared" si="4"/>
        <v>770</v>
      </c>
      <c r="I44" s="65"/>
      <c r="J44" s="65"/>
      <c r="K44" s="273"/>
      <c r="L44" s="65"/>
      <c r="M44" s="278">
        <f t="shared" si="5"/>
        <v>0.21774285714285715</v>
      </c>
      <c r="N44" s="65">
        <f t="shared" si="6"/>
        <v>770</v>
      </c>
      <c r="O44" s="65"/>
      <c r="P44" s="65"/>
      <c r="Q44" s="273"/>
      <c r="R44" s="65"/>
      <c r="S44" s="65"/>
      <c r="T44" s="65"/>
      <c r="U44" s="65"/>
      <c r="V44" s="65"/>
      <c r="W44" s="65"/>
      <c r="X44" s="265"/>
      <c r="Y44" s="265"/>
    </row>
    <row r="45" spans="1:25" x14ac:dyDescent="0.35">
      <c r="A45" s="38">
        <f t="shared" si="3"/>
        <v>0.23770666666666665</v>
      </c>
      <c r="B45" s="28">
        <f t="shared" si="7"/>
        <v>772</v>
      </c>
      <c r="E45" s="33"/>
      <c r="G45" s="278">
        <f t="shared" si="2"/>
        <v>0.22061</v>
      </c>
      <c r="H45" s="65">
        <f t="shared" si="4"/>
        <v>771</v>
      </c>
      <c r="I45" s="65"/>
      <c r="J45" s="65"/>
      <c r="K45" s="273"/>
      <c r="L45" s="65"/>
      <c r="M45" s="278">
        <f t="shared" si="5"/>
        <v>0.21838000000000002</v>
      </c>
      <c r="N45" s="65">
        <f t="shared" si="6"/>
        <v>771</v>
      </c>
      <c r="O45" s="65"/>
      <c r="P45" s="65"/>
      <c r="Q45" s="273"/>
      <c r="R45" s="65"/>
      <c r="S45" s="65"/>
      <c r="T45" s="65"/>
      <c r="U45" s="65"/>
      <c r="V45" s="65"/>
      <c r="W45" s="65"/>
      <c r="X45" s="265"/>
      <c r="Y45" s="265"/>
    </row>
    <row r="46" spans="1:25" x14ac:dyDescent="0.35">
      <c r="A46" s="38">
        <f t="shared" si="3"/>
        <v>0.23919333333333334</v>
      </c>
      <c r="B46" s="28">
        <f t="shared" si="7"/>
        <v>773</v>
      </c>
      <c r="E46" s="33"/>
      <c r="G46" s="278">
        <f t="shared" si="2"/>
        <v>0.22135333333333332</v>
      </c>
      <c r="H46" s="65">
        <f t="shared" si="4"/>
        <v>772</v>
      </c>
      <c r="I46" s="65"/>
      <c r="J46" s="65"/>
      <c r="K46" s="273"/>
      <c r="L46" s="65"/>
      <c r="M46" s="278">
        <f t="shared" si="5"/>
        <v>0.21901714285714288</v>
      </c>
      <c r="N46" s="65">
        <f t="shared" si="6"/>
        <v>772</v>
      </c>
      <c r="O46" s="65"/>
      <c r="P46" s="65"/>
      <c r="Q46" s="273"/>
      <c r="R46" s="65"/>
      <c r="S46" s="65"/>
      <c r="T46" s="65"/>
      <c r="U46" s="65"/>
      <c r="V46" s="65"/>
      <c r="W46" s="65"/>
      <c r="X46" s="265"/>
      <c r="Y46" s="265"/>
    </row>
    <row r="47" spans="1:25" x14ac:dyDescent="0.35">
      <c r="A47" s="38">
        <f t="shared" si="3"/>
        <v>0.24068000000000001</v>
      </c>
      <c r="B47" s="28">
        <f t="shared" si="7"/>
        <v>774</v>
      </c>
      <c r="E47" s="33"/>
      <c r="G47" s="278">
        <f t="shared" si="2"/>
        <v>0.22209666666666666</v>
      </c>
      <c r="H47" s="65">
        <f t="shared" si="4"/>
        <v>773</v>
      </c>
      <c r="I47" s="65"/>
      <c r="J47" s="65"/>
      <c r="K47" s="273"/>
      <c r="L47" s="65"/>
      <c r="M47" s="278">
        <f t="shared" si="5"/>
        <v>0.21965428571428572</v>
      </c>
      <c r="N47" s="65">
        <f t="shared" si="6"/>
        <v>773</v>
      </c>
      <c r="O47" s="65"/>
      <c r="P47" s="65"/>
      <c r="Q47" s="273"/>
      <c r="R47" s="65"/>
      <c r="S47" s="65"/>
      <c r="T47" s="65"/>
      <c r="U47" s="65"/>
      <c r="V47" s="65"/>
      <c r="W47" s="65"/>
      <c r="X47" s="265"/>
      <c r="Y47" s="265"/>
    </row>
    <row r="48" spans="1:25" x14ac:dyDescent="0.35">
      <c r="A48" s="38">
        <f t="shared" si="3"/>
        <v>0.24216666666666667</v>
      </c>
      <c r="B48" s="28">
        <f t="shared" si="7"/>
        <v>775</v>
      </c>
      <c r="E48" s="33"/>
      <c r="G48" s="278">
        <f t="shared" si="2"/>
        <v>0.22283999999999998</v>
      </c>
      <c r="H48" s="65">
        <f t="shared" si="4"/>
        <v>774</v>
      </c>
      <c r="I48" s="65"/>
      <c r="J48" s="65"/>
      <c r="K48" s="273"/>
      <c r="L48" s="65"/>
      <c r="M48" s="278">
        <f t="shared" si="5"/>
        <v>0.22029142857142858</v>
      </c>
      <c r="N48" s="65">
        <f t="shared" si="6"/>
        <v>774</v>
      </c>
      <c r="O48" s="65"/>
      <c r="P48" s="65"/>
      <c r="Q48" s="273"/>
      <c r="R48" s="65"/>
      <c r="S48" s="65"/>
      <c r="T48" s="65"/>
      <c r="U48" s="65"/>
      <c r="V48" s="65"/>
      <c r="W48" s="65"/>
      <c r="X48" s="265"/>
      <c r="Y48" s="265"/>
    </row>
    <row r="49" spans="1:25" x14ac:dyDescent="0.35">
      <c r="A49" s="38">
        <f t="shared" si="3"/>
        <v>0.24365333333333333</v>
      </c>
      <c r="B49" s="28">
        <f t="shared" si="7"/>
        <v>776</v>
      </c>
      <c r="E49" s="33"/>
      <c r="G49" s="278">
        <f t="shared" si="2"/>
        <v>0.22358333333333333</v>
      </c>
      <c r="H49" s="65">
        <f t="shared" si="4"/>
        <v>775</v>
      </c>
      <c r="I49" s="65"/>
      <c r="J49" s="65"/>
      <c r="K49" s="273"/>
      <c r="L49" s="65"/>
      <c r="M49" s="278">
        <f t="shared" si="5"/>
        <v>0.22092857142857145</v>
      </c>
      <c r="N49" s="65">
        <f t="shared" si="6"/>
        <v>775</v>
      </c>
      <c r="O49" s="65"/>
      <c r="P49" s="65"/>
      <c r="Q49" s="273"/>
      <c r="R49" s="65"/>
      <c r="S49" s="65"/>
      <c r="T49" s="65"/>
      <c r="U49" s="65"/>
      <c r="V49" s="65"/>
      <c r="W49" s="65"/>
      <c r="X49" s="265"/>
      <c r="Y49" s="265"/>
    </row>
    <row r="50" spans="1:25" x14ac:dyDescent="0.35">
      <c r="A50" s="38">
        <f t="shared" si="3"/>
        <v>0.24514</v>
      </c>
      <c r="B50" s="28">
        <f t="shared" si="7"/>
        <v>777</v>
      </c>
      <c r="E50" s="33"/>
      <c r="G50" s="278">
        <f t="shared" si="2"/>
        <v>0.22432666666666665</v>
      </c>
      <c r="H50" s="65">
        <f t="shared" si="4"/>
        <v>776</v>
      </c>
      <c r="I50" s="65"/>
      <c r="J50" s="65"/>
      <c r="K50" s="273"/>
      <c r="L50" s="65"/>
      <c r="M50" s="278">
        <f t="shared" si="5"/>
        <v>0.22156571428571431</v>
      </c>
      <c r="N50" s="65">
        <f t="shared" si="6"/>
        <v>776</v>
      </c>
      <c r="O50" s="65"/>
      <c r="P50" s="65"/>
      <c r="Q50" s="273"/>
      <c r="R50" s="65"/>
      <c r="S50" s="65"/>
      <c r="T50" s="65"/>
      <c r="U50" s="65"/>
      <c r="V50" s="65"/>
      <c r="W50" s="65"/>
      <c r="X50" s="265"/>
      <c r="Y50" s="265"/>
    </row>
    <row r="51" spans="1:25" x14ac:dyDescent="0.35">
      <c r="A51" s="38">
        <f t="shared" si="3"/>
        <v>0.24662666666666666</v>
      </c>
      <c r="B51" s="28">
        <f t="shared" si="7"/>
        <v>778</v>
      </c>
      <c r="E51" s="33"/>
      <c r="G51" s="278">
        <f t="shared" si="2"/>
        <v>0.22506999999999999</v>
      </c>
      <c r="H51" s="65">
        <f t="shared" si="4"/>
        <v>777</v>
      </c>
      <c r="I51" s="65"/>
      <c r="J51" s="65"/>
      <c r="K51" s="273"/>
      <c r="L51" s="65"/>
      <c r="M51" s="278">
        <f t="shared" si="5"/>
        <v>0.22220285714285715</v>
      </c>
      <c r="N51" s="65">
        <f t="shared" si="6"/>
        <v>777</v>
      </c>
      <c r="O51" s="65"/>
      <c r="P51" s="65"/>
      <c r="Q51" s="273"/>
      <c r="R51" s="65"/>
      <c r="S51" s="65"/>
      <c r="T51" s="65"/>
      <c r="U51" s="65"/>
      <c r="V51" s="65"/>
      <c r="W51" s="65"/>
      <c r="X51" s="265"/>
      <c r="Y51" s="265"/>
    </row>
    <row r="52" spans="1:25" x14ac:dyDescent="0.35">
      <c r="A52" s="38">
        <f t="shared" si="3"/>
        <v>0.24811333333333332</v>
      </c>
      <c r="B52" s="28">
        <f t="shared" si="7"/>
        <v>779</v>
      </c>
      <c r="E52" s="33"/>
      <c r="G52" s="278">
        <f t="shared" si="2"/>
        <v>0.22581333333333334</v>
      </c>
      <c r="H52" s="65">
        <f t="shared" si="4"/>
        <v>778</v>
      </c>
      <c r="I52" s="65"/>
      <c r="J52" s="65"/>
      <c r="K52" s="273"/>
      <c r="L52" s="65"/>
      <c r="M52" s="278">
        <f t="shared" si="5"/>
        <v>0.22284000000000001</v>
      </c>
      <c r="N52" s="65">
        <f t="shared" si="6"/>
        <v>778</v>
      </c>
      <c r="O52" s="65"/>
      <c r="P52" s="65"/>
      <c r="Q52" s="273"/>
      <c r="R52" s="65"/>
      <c r="S52" s="65"/>
      <c r="T52" s="65"/>
      <c r="U52" s="65"/>
      <c r="V52" s="65"/>
      <c r="W52" s="65"/>
      <c r="X52" s="265"/>
      <c r="Y52" s="265"/>
    </row>
    <row r="53" spans="1:25" x14ac:dyDescent="0.35">
      <c r="A53" s="38">
        <f t="shared" si="3"/>
        <v>0.24959999999999999</v>
      </c>
      <c r="B53" s="28">
        <f t="shared" si="7"/>
        <v>780</v>
      </c>
      <c r="E53" s="33"/>
      <c r="G53" s="278">
        <f t="shared" si="2"/>
        <v>0.22655666666666666</v>
      </c>
      <c r="H53" s="65">
        <f t="shared" si="4"/>
        <v>779</v>
      </c>
      <c r="I53" s="65"/>
      <c r="J53" s="65"/>
      <c r="K53" s="273"/>
      <c r="L53" s="65"/>
      <c r="M53" s="278">
        <f t="shared" si="5"/>
        <v>0.22347714285714287</v>
      </c>
      <c r="N53" s="65">
        <f t="shared" si="6"/>
        <v>779</v>
      </c>
      <c r="O53" s="65"/>
      <c r="P53" s="65"/>
      <c r="Q53" s="273"/>
      <c r="R53" s="65"/>
      <c r="S53" s="65"/>
      <c r="T53" s="65"/>
      <c r="U53" s="65"/>
      <c r="V53" s="65"/>
      <c r="W53" s="65"/>
      <c r="X53" s="265"/>
      <c r="Y53" s="265"/>
    </row>
    <row r="54" spans="1:25" x14ac:dyDescent="0.35">
      <c r="A54" s="38">
        <f t="shared" si="3"/>
        <v>0.25108666666666668</v>
      </c>
      <c r="B54" s="28">
        <f t="shared" si="7"/>
        <v>781</v>
      </c>
      <c r="E54" s="33"/>
      <c r="G54" s="278">
        <f t="shared" si="2"/>
        <v>0.2273</v>
      </c>
      <c r="H54" s="65">
        <f t="shared" si="4"/>
        <v>780</v>
      </c>
      <c r="I54" s="65"/>
      <c r="J54" s="65"/>
      <c r="K54" s="273"/>
      <c r="L54" s="65"/>
      <c r="M54" s="278">
        <f t="shared" si="5"/>
        <v>0.22411428571428574</v>
      </c>
      <c r="N54" s="65">
        <f t="shared" si="6"/>
        <v>780</v>
      </c>
      <c r="O54" s="65"/>
      <c r="P54" s="65"/>
      <c r="Q54" s="273"/>
      <c r="R54" s="65"/>
      <c r="S54" s="65"/>
      <c r="T54" s="65"/>
      <c r="U54" s="65"/>
      <c r="V54" s="65"/>
      <c r="W54" s="65"/>
      <c r="X54" s="265"/>
      <c r="Y54" s="265"/>
    </row>
    <row r="55" spans="1:25" x14ac:dyDescent="0.35">
      <c r="A55" s="38">
        <f t="shared" si="3"/>
        <v>0.25257333333333332</v>
      </c>
      <c r="B55" s="28">
        <f t="shared" si="7"/>
        <v>782</v>
      </c>
      <c r="E55" s="33"/>
      <c r="G55" s="278">
        <f t="shared" si="2"/>
        <v>0.22804333333333332</v>
      </c>
      <c r="H55" s="65">
        <f t="shared" si="4"/>
        <v>781</v>
      </c>
      <c r="I55" s="65"/>
      <c r="J55" s="65"/>
      <c r="K55" s="273"/>
      <c r="L55" s="65"/>
      <c r="M55" s="278">
        <f t="shared" si="5"/>
        <v>0.22475142857142857</v>
      </c>
      <c r="N55" s="65">
        <f t="shared" si="6"/>
        <v>781</v>
      </c>
      <c r="O55" s="65"/>
      <c r="P55" s="65"/>
      <c r="Q55" s="273"/>
      <c r="R55" s="65"/>
      <c r="S55" s="65"/>
      <c r="T55" s="65"/>
      <c r="U55" s="65"/>
      <c r="V55" s="65"/>
      <c r="W55" s="65"/>
      <c r="X55" s="265"/>
      <c r="Y55" s="265"/>
    </row>
    <row r="56" spans="1:25" x14ac:dyDescent="0.35">
      <c r="A56" s="38">
        <f t="shared" si="3"/>
        <v>0.25406000000000001</v>
      </c>
      <c r="B56" s="28">
        <f t="shared" si="7"/>
        <v>783</v>
      </c>
      <c r="E56" s="33"/>
      <c r="G56" s="278">
        <f t="shared" si="2"/>
        <v>0.22878666666666667</v>
      </c>
      <c r="H56" s="65">
        <f t="shared" si="4"/>
        <v>782</v>
      </c>
      <c r="I56" s="65"/>
      <c r="J56" s="65"/>
      <c r="K56" s="273"/>
      <c r="L56" s="65"/>
      <c r="M56" s="278">
        <f t="shared" si="5"/>
        <v>0.22538857142857144</v>
      </c>
      <c r="N56" s="65">
        <f t="shared" si="6"/>
        <v>782</v>
      </c>
      <c r="O56" s="65"/>
      <c r="P56" s="65"/>
      <c r="Q56" s="273"/>
      <c r="R56" s="65"/>
      <c r="S56" s="65"/>
      <c r="T56" s="65"/>
      <c r="U56" s="65"/>
      <c r="V56" s="65"/>
      <c r="W56" s="65"/>
      <c r="X56" s="265"/>
      <c r="Y56" s="265"/>
    </row>
    <row r="57" spans="1:25" x14ac:dyDescent="0.35">
      <c r="A57" s="38">
        <f t="shared" si="3"/>
        <v>0.25554666666666664</v>
      </c>
      <c r="B57" s="28">
        <f t="shared" si="7"/>
        <v>784</v>
      </c>
      <c r="E57" s="33"/>
      <c r="G57" s="278">
        <f t="shared" si="2"/>
        <v>0.22952999999999998</v>
      </c>
      <c r="H57" s="65">
        <f t="shared" si="4"/>
        <v>783</v>
      </c>
      <c r="I57" s="65"/>
      <c r="J57" s="65"/>
      <c r="K57" s="273"/>
      <c r="L57" s="65"/>
      <c r="M57" s="278">
        <f t="shared" si="5"/>
        <v>0.2260257142857143</v>
      </c>
      <c r="N57" s="65">
        <f t="shared" si="6"/>
        <v>783</v>
      </c>
      <c r="O57" s="65"/>
      <c r="P57" s="65"/>
      <c r="Q57" s="273"/>
      <c r="R57" s="65"/>
      <c r="S57" s="65"/>
      <c r="T57" s="65"/>
      <c r="U57" s="65"/>
      <c r="V57" s="65"/>
      <c r="W57" s="65"/>
      <c r="X57" s="265"/>
      <c r="Y57" s="265"/>
    </row>
    <row r="58" spans="1:25" x14ac:dyDescent="0.35">
      <c r="A58" s="38">
        <f t="shared" si="3"/>
        <v>0.25703333333333334</v>
      </c>
      <c r="B58" s="28">
        <f t="shared" si="7"/>
        <v>785</v>
      </c>
      <c r="E58" s="33"/>
      <c r="G58" s="278">
        <f t="shared" si="2"/>
        <v>0.23027333333333333</v>
      </c>
      <c r="H58" s="65">
        <f t="shared" si="4"/>
        <v>784</v>
      </c>
      <c r="I58" s="65"/>
      <c r="J58" s="65"/>
      <c r="K58" s="273"/>
      <c r="L58" s="65"/>
      <c r="M58" s="278">
        <f t="shared" si="5"/>
        <v>0.22666285714285717</v>
      </c>
      <c r="N58" s="65">
        <f t="shared" si="6"/>
        <v>784</v>
      </c>
      <c r="O58" s="65"/>
      <c r="P58" s="65"/>
      <c r="Q58" s="273"/>
      <c r="R58" s="65"/>
      <c r="S58" s="65"/>
      <c r="T58" s="65"/>
      <c r="U58" s="65"/>
      <c r="V58" s="65"/>
      <c r="W58" s="65"/>
      <c r="X58" s="265"/>
      <c r="Y58" s="265"/>
    </row>
    <row r="59" spans="1:25" x14ac:dyDescent="0.35">
      <c r="A59" s="38">
        <f t="shared" si="3"/>
        <v>0.25851999999999997</v>
      </c>
      <c r="B59" s="28">
        <f t="shared" si="7"/>
        <v>786</v>
      </c>
      <c r="E59" s="33"/>
      <c r="G59" s="278">
        <f t="shared" si="2"/>
        <v>0.23101666666666665</v>
      </c>
      <c r="H59" s="65">
        <f t="shared" si="4"/>
        <v>785</v>
      </c>
      <c r="I59" s="65"/>
      <c r="J59" s="65"/>
      <c r="K59" s="273"/>
      <c r="L59" s="65"/>
      <c r="M59" s="278">
        <f t="shared" si="5"/>
        <v>0.2273</v>
      </c>
      <c r="N59" s="65">
        <f t="shared" si="6"/>
        <v>785</v>
      </c>
      <c r="O59" s="65"/>
      <c r="P59" s="65"/>
      <c r="Q59" s="273"/>
      <c r="R59" s="65"/>
      <c r="S59" s="65"/>
      <c r="T59" s="65"/>
      <c r="U59" s="65"/>
      <c r="V59" s="65"/>
      <c r="W59" s="65"/>
      <c r="X59" s="265"/>
      <c r="Y59" s="265"/>
    </row>
    <row r="60" spans="1:25" x14ac:dyDescent="0.35">
      <c r="A60" s="38">
        <f t="shared" si="3"/>
        <v>0.26000666666666666</v>
      </c>
      <c r="B60" s="28">
        <f t="shared" si="7"/>
        <v>787</v>
      </c>
      <c r="E60" s="33"/>
      <c r="G60" s="278">
        <f t="shared" si="2"/>
        <v>0.23175999999999999</v>
      </c>
      <c r="H60" s="65">
        <f t="shared" si="4"/>
        <v>786</v>
      </c>
      <c r="I60" s="65"/>
      <c r="J60" s="65"/>
      <c r="K60" s="273"/>
      <c r="L60" s="65"/>
      <c r="M60" s="278">
        <f t="shared" si="5"/>
        <v>0.22793714285714287</v>
      </c>
      <c r="N60" s="65">
        <f t="shared" si="6"/>
        <v>786</v>
      </c>
      <c r="O60" s="65"/>
      <c r="P60" s="65"/>
      <c r="Q60" s="273"/>
      <c r="R60" s="65"/>
      <c r="S60" s="65"/>
      <c r="T60" s="65"/>
      <c r="U60" s="65"/>
      <c r="V60" s="65"/>
      <c r="W60" s="65"/>
      <c r="X60" s="265"/>
      <c r="Y60" s="265"/>
    </row>
    <row r="61" spans="1:25" x14ac:dyDescent="0.35">
      <c r="A61" s="38">
        <f t="shared" si="3"/>
        <v>0.26149333333333336</v>
      </c>
      <c r="B61" s="28">
        <f t="shared" si="7"/>
        <v>788</v>
      </c>
      <c r="E61" s="33"/>
      <c r="G61" s="278">
        <f t="shared" si="2"/>
        <v>0.23250333333333334</v>
      </c>
      <c r="H61" s="65">
        <f t="shared" si="4"/>
        <v>787</v>
      </c>
      <c r="I61" s="65"/>
      <c r="J61" s="65"/>
      <c r="K61" s="273"/>
      <c r="L61" s="65"/>
      <c r="M61" s="278">
        <f t="shared" si="5"/>
        <v>0.22857428571428573</v>
      </c>
      <c r="N61" s="65">
        <f t="shared" si="6"/>
        <v>787</v>
      </c>
      <c r="O61" s="65"/>
      <c r="P61" s="65"/>
      <c r="Q61" s="273"/>
      <c r="R61" s="65"/>
      <c r="S61" s="65"/>
      <c r="T61" s="65"/>
      <c r="U61" s="65"/>
      <c r="V61" s="65"/>
      <c r="W61" s="65"/>
      <c r="X61" s="265"/>
      <c r="Y61" s="265"/>
    </row>
    <row r="62" spans="1:25" x14ac:dyDescent="0.35">
      <c r="A62" s="38">
        <f t="shared" si="3"/>
        <v>0.26297999999999999</v>
      </c>
      <c r="B62" s="28">
        <f t="shared" si="7"/>
        <v>789</v>
      </c>
      <c r="E62" s="33"/>
      <c r="G62" s="278">
        <f t="shared" si="2"/>
        <v>0.23324666666666666</v>
      </c>
      <c r="H62" s="65">
        <f t="shared" si="4"/>
        <v>788</v>
      </c>
      <c r="I62" s="65"/>
      <c r="J62" s="65"/>
      <c r="K62" s="273"/>
      <c r="L62" s="65"/>
      <c r="M62" s="278">
        <f t="shared" si="5"/>
        <v>0.22921142857142859</v>
      </c>
      <c r="N62" s="65">
        <f t="shared" si="6"/>
        <v>788</v>
      </c>
      <c r="O62" s="65"/>
      <c r="P62" s="65"/>
      <c r="Q62" s="273"/>
      <c r="R62" s="65"/>
      <c r="S62" s="65"/>
      <c r="T62" s="65"/>
      <c r="U62" s="65"/>
      <c r="V62" s="65"/>
      <c r="W62" s="65"/>
      <c r="X62" s="265"/>
      <c r="Y62" s="265"/>
    </row>
    <row r="63" spans="1:25" x14ac:dyDescent="0.35">
      <c r="A63" s="38">
        <f t="shared" si="3"/>
        <v>0.26446666666666668</v>
      </c>
      <c r="B63" s="28">
        <f t="shared" si="7"/>
        <v>790</v>
      </c>
      <c r="E63" s="33"/>
      <c r="G63" s="278">
        <f t="shared" si="2"/>
        <v>0.23399</v>
      </c>
      <c r="H63" s="65">
        <f t="shared" si="4"/>
        <v>789</v>
      </c>
      <c r="I63" s="65"/>
      <c r="J63" s="65"/>
      <c r="K63" s="273"/>
      <c r="L63" s="65"/>
      <c r="M63" s="278">
        <f t="shared" si="5"/>
        <v>0.22984857142857143</v>
      </c>
      <c r="N63" s="65">
        <f t="shared" si="6"/>
        <v>789</v>
      </c>
      <c r="O63" s="65"/>
      <c r="P63" s="65"/>
      <c r="Q63" s="273"/>
      <c r="R63" s="65"/>
      <c r="S63" s="65"/>
      <c r="T63" s="65"/>
      <c r="U63" s="65"/>
      <c r="V63" s="65"/>
      <c r="W63" s="65"/>
      <c r="X63" s="265"/>
      <c r="Y63" s="265"/>
    </row>
    <row r="64" spans="1:25" x14ac:dyDescent="0.35">
      <c r="A64" s="38">
        <f t="shared" si="3"/>
        <v>0.26595333333333332</v>
      </c>
      <c r="B64" s="28">
        <f t="shared" si="7"/>
        <v>791</v>
      </c>
      <c r="E64" s="33"/>
      <c r="G64" s="278">
        <f t="shared" si="2"/>
        <v>0.23473333333333332</v>
      </c>
      <c r="H64" s="65">
        <f t="shared" si="4"/>
        <v>790</v>
      </c>
      <c r="I64" s="65"/>
      <c r="J64" s="65"/>
      <c r="K64" s="273"/>
      <c r="L64" s="65"/>
      <c r="M64" s="278">
        <f t="shared" si="5"/>
        <v>0.23048571428571429</v>
      </c>
      <c r="N64" s="65">
        <f t="shared" si="6"/>
        <v>790</v>
      </c>
      <c r="O64" s="65"/>
      <c r="P64" s="65"/>
      <c r="Q64" s="273"/>
      <c r="R64" s="65"/>
      <c r="S64" s="65"/>
      <c r="T64" s="65"/>
      <c r="U64" s="65"/>
      <c r="V64" s="65"/>
      <c r="W64" s="65"/>
      <c r="X64" s="265"/>
      <c r="Y64" s="265"/>
    </row>
    <row r="65" spans="1:25" x14ac:dyDescent="0.35">
      <c r="A65" s="38">
        <f t="shared" si="3"/>
        <v>0.26744000000000001</v>
      </c>
      <c r="B65" s="28">
        <f t="shared" si="7"/>
        <v>792</v>
      </c>
      <c r="E65" s="33"/>
      <c r="G65" s="278">
        <f t="shared" si="2"/>
        <v>0.23547666666666667</v>
      </c>
      <c r="H65" s="65">
        <f t="shared" si="4"/>
        <v>791</v>
      </c>
      <c r="I65" s="65"/>
      <c r="J65" s="65"/>
      <c r="K65" s="273"/>
      <c r="L65" s="65"/>
      <c r="M65" s="278">
        <f t="shared" si="5"/>
        <v>0.23112285714285716</v>
      </c>
      <c r="N65" s="65">
        <f t="shared" si="6"/>
        <v>791</v>
      </c>
      <c r="O65" s="65"/>
      <c r="P65" s="65"/>
      <c r="Q65" s="273"/>
      <c r="R65" s="65"/>
      <c r="S65" s="65"/>
      <c r="T65" s="65"/>
      <c r="U65" s="65"/>
      <c r="V65" s="65"/>
      <c r="W65" s="65"/>
      <c r="X65" s="265"/>
      <c r="Y65" s="265"/>
    </row>
    <row r="66" spans="1:25" x14ac:dyDescent="0.35">
      <c r="A66" s="38">
        <f t="shared" si="3"/>
        <v>0.26892666666666665</v>
      </c>
      <c r="B66" s="28">
        <f t="shared" si="7"/>
        <v>793</v>
      </c>
      <c r="E66" s="33"/>
      <c r="G66" s="278">
        <f t="shared" si="2"/>
        <v>0.23621999999999999</v>
      </c>
      <c r="H66" s="65">
        <f t="shared" si="4"/>
        <v>792</v>
      </c>
      <c r="I66" s="65"/>
      <c r="J66" s="65"/>
      <c r="K66" s="273"/>
      <c r="L66" s="65"/>
      <c r="M66" s="278">
        <f t="shared" si="5"/>
        <v>0.23176000000000002</v>
      </c>
      <c r="N66" s="65">
        <f t="shared" si="6"/>
        <v>792</v>
      </c>
      <c r="O66" s="65"/>
      <c r="P66" s="65"/>
      <c r="Q66" s="273"/>
      <c r="R66" s="65"/>
      <c r="S66" s="65"/>
      <c r="T66" s="65"/>
      <c r="U66" s="65"/>
      <c r="V66" s="65"/>
      <c r="W66" s="65"/>
      <c r="X66" s="265"/>
      <c r="Y66" s="265"/>
    </row>
    <row r="67" spans="1:25" x14ac:dyDescent="0.35">
      <c r="A67" s="38">
        <f t="shared" si="3"/>
        <v>0.27041333333333334</v>
      </c>
      <c r="B67" s="28">
        <f t="shared" si="7"/>
        <v>794</v>
      </c>
      <c r="E67" s="33"/>
      <c r="G67" s="278">
        <f t="shared" si="2"/>
        <v>0.23696333333333333</v>
      </c>
      <c r="H67" s="65">
        <f t="shared" si="4"/>
        <v>793</v>
      </c>
      <c r="I67" s="65"/>
      <c r="J67" s="65"/>
      <c r="K67" s="273"/>
      <c r="L67" s="65"/>
      <c r="M67" s="278">
        <f t="shared" si="5"/>
        <v>0.23239714285714286</v>
      </c>
      <c r="N67" s="65">
        <f t="shared" si="6"/>
        <v>793</v>
      </c>
      <c r="O67" s="65"/>
      <c r="P67" s="65"/>
      <c r="Q67" s="273"/>
      <c r="R67" s="65"/>
      <c r="S67" s="65"/>
      <c r="T67" s="65"/>
      <c r="U67" s="65"/>
      <c r="V67" s="65"/>
      <c r="W67" s="65"/>
      <c r="X67" s="265"/>
      <c r="Y67" s="265"/>
    </row>
    <row r="68" spans="1:25" x14ac:dyDescent="0.35">
      <c r="A68" s="38">
        <f t="shared" si="3"/>
        <v>0.27189999999999998</v>
      </c>
      <c r="B68" s="28">
        <f t="shared" si="7"/>
        <v>795</v>
      </c>
      <c r="E68" s="33"/>
      <c r="G68" s="278">
        <f t="shared" si="2"/>
        <v>0.23770666666666665</v>
      </c>
      <c r="H68" s="65">
        <f t="shared" si="4"/>
        <v>794</v>
      </c>
      <c r="I68" s="65"/>
      <c r="J68" s="65"/>
      <c r="K68" s="273"/>
      <c r="L68" s="65"/>
      <c r="M68" s="278">
        <f t="shared" si="5"/>
        <v>0.23303428571428572</v>
      </c>
      <c r="N68" s="65">
        <f t="shared" si="6"/>
        <v>794</v>
      </c>
      <c r="O68" s="65"/>
      <c r="P68" s="65"/>
      <c r="Q68" s="273"/>
      <c r="R68" s="65"/>
      <c r="S68" s="65"/>
      <c r="T68" s="65"/>
      <c r="U68" s="65"/>
      <c r="V68" s="65"/>
      <c r="W68" s="65"/>
      <c r="X68" s="265"/>
      <c r="Y68" s="265"/>
    </row>
    <row r="69" spans="1:25" x14ac:dyDescent="0.35">
      <c r="A69" s="38">
        <f t="shared" si="3"/>
        <v>0.27338666666666667</v>
      </c>
      <c r="B69" s="28">
        <f t="shared" si="7"/>
        <v>796</v>
      </c>
      <c r="E69" s="33"/>
      <c r="G69" s="278">
        <f t="shared" si="2"/>
        <v>0.23845</v>
      </c>
      <c r="H69" s="65">
        <f t="shared" si="4"/>
        <v>795</v>
      </c>
      <c r="I69" s="65"/>
      <c r="J69" s="65"/>
      <c r="K69" s="273"/>
      <c r="L69" s="65"/>
      <c r="M69" s="278">
        <f t="shared" si="5"/>
        <v>0.23367142857142859</v>
      </c>
      <c r="N69" s="65">
        <f t="shared" si="6"/>
        <v>795</v>
      </c>
      <c r="O69" s="65"/>
      <c r="P69" s="65"/>
      <c r="Q69" s="273"/>
      <c r="R69" s="65"/>
      <c r="S69" s="65"/>
      <c r="T69" s="65"/>
      <c r="U69" s="65"/>
      <c r="V69" s="65"/>
      <c r="W69" s="65"/>
      <c r="X69" s="265"/>
      <c r="Y69" s="265"/>
    </row>
    <row r="70" spans="1:25" x14ac:dyDescent="0.35">
      <c r="A70" s="38">
        <f t="shared" si="3"/>
        <v>0.2748733333333333</v>
      </c>
      <c r="B70" s="28">
        <f t="shared" si="7"/>
        <v>797</v>
      </c>
      <c r="E70" s="33"/>
      <c r="G70" s="278">
        <f t="shared" si="2"/>
        <v>0.23919333333333334</v>
      </c>
      <c r="H70" s="65">
        <f t="shared" si="4"/>
        <v>796</v>
      </c>
      <c r="I70" s="65"/>
      <c r="J70" s="65"/>
      <c r="K70" s="273"/>
      <c r="L70" s="65"/>
      <c r="M70" s="278">
        <f t="shared" si="5"/>
        <v>0.23430857142857145</v>
      </c>
      <c r="N70" s="65">
        <f t="shared" si="6"/>
        <v>796</v>
      </c>
      <c r="O70" s="65"/>
      <c r="P70" s="65"/>
      <c r="Q70" s="273"/>
      <c r="R70" s="65"/>
      <c r="S70" s="65"/>
      <c r="T70" s="65"/>
      <c r="U70" s="65"/>
      <c r="V70" s="65"/>
      <c r="W70" s="65"/>
      <c r="X70" s="265"/>
      <c r="Y70" s="265"/>
    </row>
    <row r="71" spans="1:25" x14ac:dyDescent="0.35">
      <c r="A71" s="38">
        <f t="shared" si="3"/>
        <v>0.27635999999999999</v>
      </c>
      <c r="B71" s="28">
        <f t="shared" si="7"/>
        <v>798</v>
      </c>
      <c r="E71" s="33"/>
      <c r="G71" s="278">
        <f t="shared" si="2"/>
        <v>0.23993666666666666</v>
      </c>
      <c r="H71" s="65">
        <f t="shared" si="4"/>
        <v>797</v>
      </c>
      <c r="I71" s="65"/>
      <c r="J71" s="65"/>
      <c r="K71" s="273"/>
      <c r="L71" s="65"/>
      <c r="M71" s="278">
        <f t="shared" si="5"/>
        <v>0.23494571428571429</v>
      </c>
      <c r="N71" s="65">
        <f t="shared" si="6"/>
        <v>797</v>
      </c>
      <c r="O71" s="65"/>
      <c r="P71" s="65"/>
      <c r="Q71" s="273"/>
      <c r="R71" s="65"/>
      <c r="S71" s="65"/>
      <c r="T71" s="65"/>
      <c r="U71" s="65"/>
      <c r="V71" s="65"/>
      <c r="W71" s="65"/>
      <c r="X71" s="265"/>
      <c r="Y71" s="265"/>
    </row>
    <row r="72" spans="1:25" x14ac:dyDescent="0.35">
      <c r="A72" s="38">
        <f t="shared" si="3"/>
        <v>0.27784666666666669</v>
      </c>
      <c r="B72" s="28">
        <f t="shared" si="7"/>
        <v>799</v>
      </c>
      <c r="E72" s="33"/>
      <c r="G72" s="278">
        <f t="shared" si="2"/>
        <v>0.24068000000000001</v>
      </c>
      <c r="H72" s="65">
        <f t="shared" si="4"/>
        <v>798</v>
      </c>
      <c r="I72" s="65"/>
      <c r="J72" s="65"/>
      <c r="K72" s="273"/>
      <c r="L72" s="65"/>
      <c r="M72" s="278">
        <f t="shared" si="5"/>
        <v>0.23558285714285715</v>
      </c>
      <c r="N72" s="65">
        <f t="shared" si="6"/>
        <v>798</v>
      </c>
      <c r="O72" s="65"/>
      <c r="P72" s="65"/>
      <c r="Q72" s="273"/>
      <c r="R72" s="65"/>
      <c r="S72" s="65"/>
      <c r="T72" s="65"/>
      <c r="U72" s="65"/>
      <c r="V72" s="65"/>
      <c r="W72" s="65"/>
      <c r="X72" s="265"/>
      <c r="Y72" s="265"/>
    </row>
    <row r="73" spans="1:25" x14ac:dyDescent="0.35">
      <c r="A73" s="38">
        <f t="shared" si="3"/>
        <v>0.27933333333333332</v>
      </c>
      <c r="B73" s="28">
        <f t="shared" si="7"/>
        <v>800</v>
      </c>
      <c r="E73" s="33"/>
      <c r="G73" s="278">
        <f t="shared" si="2"/>
        <v>0.24142333333333332</v>
      </c>
      <c r="H73" s="65">
        <f t="shared" si="4"/>
        <v>799</v>
      </c>
      <c r="I73" s="65"/>
      <c r="J73" s="65"/>
      <c r="K73" s="273"/>
      <c r="L73" s="65"/>
      <c r="M73" s="278">
        <f t="shared" si="5"/>
        <v>0.23622000000000001</v>
      </c>
      <c r="N73" s="65">
        <f t="shared" si="6"/>
        <v>799</v>
      </c>
      <c r="O73" s="65"/>
      <c r="P73" s="65"/>
      <c r="Q73" s="273"/>
      <c r="R73" s="65"/>
      <c r="S73" s="65"/>
      <c r="T73" s="65"/>
      <c r="U73" s="65"/>
      <c r="V73" s="65"/>
      <c r="W73" s="65"/>
      <c r="X73" s="265"/>
      <c r="Y73" s="265"/>
    </row>
    <row r="74" spans="1:25" x14ac:dyDescent="0.35">
      <c r="A74" s="38">
        <f t="shared" si="3"/>
        <v>0.28082000000000001</v>
      </c>
      <c r="B74" s="28">
        <f t="shared" si="7"/>
        <v>801</v>
      </c>
      <c r="E74" s="33"/>
      <c r="G74" s="278">
        <f t="shared" si="2"/>
        <v>0.24216666666666667</v>
      </c>
      <c r="H74" s="65">
        <f t="shared" si="4"/>
        <v>800</v>
      </c>
      <c r="I74" s="65"/>
      <c r="J74" s="65"/>
      <c r="K74" s="273"/>
      <c r="L74" s="65"/>
      <c r="M74" s="278">
        <f t="shared" si="5"/>
        <v>0.23685714285714288</v>
      </c>
      <c r="N74" s="65">
        <f t="shared" si="6"/>
        <v>800</v>
      </c>
      <c r="O74" s="65"/>
      <c r="P74" s="65"/>
      <c r="Q74" s="273"/>
      <c r="R74" s="65"/>
      <c r="S74" s="65"/>
      <c r="T74" s="65"/>
      <c r="U74" s="65"/>
      <c r="V74" s="65"/>
      <c r="W74" s="65"/>
      <c r="X74" s="265"/>
      <c r="Y74" s="265"/>
    </row>
    <row r="75" spans="1:25" x14ac:dyDescent="0.35">
      <c r="A75" s="38">
        <f t="shared" si="3"/>
        <v>0.28230666666666665</v>
      </c>
      <c r="B75" s="28">
        <f t="shared" si="7"/>
        <v>802</v>
      </c>
      <c r="E75" s="33"/>
      <c r="G75" s="278">
        <f t="shared" si="2"/>
        <v>0.24290999999999999</v>
      </c>
      <c r="H75" s="65">
        <f t="shared" si="4"/>
        <v>801</v>
      </c>
      <c r="I75" s="65"/>
      <c r="J75" s="65"/>
      <c r="K75" s="273"/>
      <c r="L75" s="65"/>
      <c r="M75" s="278">
        <f t="shared" si="5"/>
        <v>0.23749428571428571</v>
      </c>
      <c r="N75" s="65">
        <f t="shared" si="6"/>
        <v>801</v>
      </c>
      <c r="O75" s="65"/>
      <c r="P75" s="65"/>
      <c r="Q75" s="273"/>
      <c r="R75" s="65"/>
      <c r="S75" s="65"/>
      <c r="T75" s="65"/>
      <c r="U75" s="65"/>
      <c r="V75" s="65"/>
      <c r="W75" s="65"/>
      <c r="X75" s="265"/>
      <c r="Y75" s="265"/>
    </row>
    <row r="76" spans="1:25" x14ac:dyDescent="0.35">
      <c r="A76" s="38">
        <f t="shared" si="3"/>
        <v>0.28379333333333334</v>
      </c>
      <c r="B76" s="28">
        <f t="shared" si="7"/>
        <v>803</v>
      </c>
      <c r="E76" s="33"/>
      <c r="G76" s="278">
        <f t="shared" si="2"/>
        <v>0.24365333333333333</v>
      </c>
      <c r="H76" s="65">
        <f t="shared" si="4"/>
        <v>802</v>
      </c>
      <c r="I76" s="65"/>
      <c r="J76" s="65"/>
      <c r="K76" s="273"/>
      <c r="L76" s="65"/>
      <c r="M76" s="278">
        <f t="shared" si="5"/>
        <v>0.23813142857142858</v>
      </c>
      <c r="N76" s="65">
        <f t="shared" si="6"/>
        <v>802</v>
      </c>
      <c r="O76" s="65"/>
      <c r="P76" s="65"/>
      <c r="Q76" s="273"/>
      <c r="R76" s="65"/>
      <c r="S76" s="65"/>
      <c r="T76" s="65"/>
      <c r="U76" s="65"/>
      <c r="V76" s="65"/>
      <c r="W76" s="65"/>
      <c r="X76" s="265"/>
      <c r="Y76" s="265"/>
    </row>
    <row r="77" spans="1:25" x14ac:dyDescent="0.35">
      <c r="A77" s="38">
        <f t="shared" si="3"/>
        <v>0.28527999999999998</v>
      </c>
      <c r="B77" s="28">
        <f t="shared" si="7"/>
        <v>804</v>
      </c>
      <c r="E77" s="33"/>
      <c r="G77" s="278">
        <f t="shared" si="2"/>
        <v>0.24439666666666665</v>
      </c>
      <c r="H77" s="65">
        <f t="shared" si="4"/>
        <v>803</v>
      </c>
      <c r="I77" s="65"/>
      <c r="J77" s="65"/>
      <c r="K77" s="273"/>
      <c r="L77" s="65"/>
      <c r="M77" s="278">
        <f t="shared" si="5"/>
        <v>0.23876857142857144</v>
      </c>
      <c r="N77" s="65">
        <f t="shared" si="6"/>
        <v>803</v>
      </c>
      <c r="O77" s="65"/>
      <c r="P77" s="65"/>
      <c r="Q77" s="273"/>
      <c r="R77" s="65"/>
      <c r="S77" s="65"/>
      <c r="T77" s="65"/>
      <c r="U77" s="65"/>
      <c r="V77" s="65"/>
      <c r="W77" s="65"/>
      <c r="X77" s="265"/>
      <c r="Y77" s="265"/>
    </row>
    <row r="78" spans="1:25" x14ac:dyDescent="0.35">
      <c r="A78" s="38">
        <f t="shared" si="3"/>
        <v>0.28676666666666667</v>
      </c>
      <c r="B78" s="28">
        <f t="shared" si="7"/>
        <v>805</v>
      </c>
      <c r="E78" s="33"/>
      <c r="G78" s="278">
        <f t="shared" si="2"/>
        <v>0.24514</v>
      </c>
      <c r="H78" s="65">
        <f t="shared" si="4"/>
        <v>804</v>
      </c>
      <c r="I78" s="65"/>
      <c r="J78" s="65"/>
      <c r="K78" s="273"/>
      <c r="L78" s="65"/>
      <c r="M78" s="278">
        <f t="shared" si="5"/>
        <v>0.23940571428571431</v>
      </c>
      <c r="N78" s="65">
        <f t="shared" si="6"/>
        <v>804</v>
      </c>
      <c r="O78" s="65"/>
      <c r="P78" s="65"/>
      <c r="Q78" s="273"/>
      <c r="R78" s="65"/>
      <c r="S78" s="65"/>
      <c r="T78" s="65"/>
      <c r="U78" s="65"/>
      <c r="V78" s="65"/>
      <c r="W78" s="65"/>
      <c r="X78" s="265"/>
      <c r="Y78" s="265"/>
    </row>
    <row r="79" spans="1:25" x14ac:dyDescent="0.35">
      <c r="A79" s="38">
        <f t="shared" si="3"/>
        <v>0.28825333333333331</v>
      </c>
      <c r="B79" s="28">
        <f t="shared" si="7"/>
        <v>806</v>
      </c>
      <c r="E79" s="33"/>
      <c r="G79" s="278">
        <f t="shared" si="2"/>
        <v>0.24588333333333331</v>
      </c>
      <c r="H79" s="65">
        <f t="shared" si="4"/>
        <v>805</v>
      </c>
      <c r="I79" s="65"/>
      <c r="J79" s="65"/>
      <c r="K79" s="273"/>
      <c r="L79" s="65"/>
      <c r="M79" s="278">
        <f t="shared" si="5"/>
        <v>0.24004285714285717</v>
      </c>
      <c r="N79" s="65">
        <f t="shared" si="6"/>
        <v>805</v>
      </c>
      <c r="O79" s="65"/>
      <c r="P79" s="65"/>
      <c r="Q79" s="273"/>
      <c r="R79" s="65"/>
      <c r="S79" s="65"/>
      <c r="T79" s="65"/>
      <c r="U79" s="65"/>
      <c r="V79" s="65"/>
      <c r="W79" s="65"/>
      <c r="X79" s="265"/>
      <c r="Y79" s="265"/>
    </row>
    <row r="80" spans="1:25" x14ac:dyDescent="0.35">
      <c r="A80" s="38">
        <f t="shared" si="3"/>
        <v>0.28974</v>
      </c>
      <c r="B80" s="28">
        <f t="shared" si="7"/>
        <v>807</v>
      </c>
      <c r="E80" s="33"/>
      <c r="G80" s="278">
        <f t="shared" si="2"/>
        <v>0.24662666666666666</v>
      </c>
      <c r="H80" s="65">
        <f t="shared" si="4"/>
        <v>806</v>
      </c>
      <c r="I80" s="65"/>
      <c r="J80" s="65"/>
      <c r="K80" s="273"/>
      <c r="L80" s="65"/>
      <c r="M80" s="278">
        <f t="shared" si="5"/>
        <v>0.24068000000000001</v>
      </c>
      <c r="N80" s="65">
        <f t="shared" si="6"/>
        <v>806</v>
      </c>
      <c r="O80" s="65"/>
      <c r="P80" s="65"/>
      <c r="Q80" s="273"/>
      <c r="R80" s="65"/>
      <c r="S80" s="65"/>
      <c r="T80" s="65"/>
      <c r="U80" s="65"/>
      <c r="V80" s="65"/>
      <c r="W80" s="65"/>
      <c r="X80" s="265"/>
      <c r="Y80" s="265"/>
    </row>
    <row r="81" spans="1:25" x14ac:dyDescent="0.35">
      <c r="A81" s="38">
        <f t="shared" si="3"/>
        <v>0.29122666666666669</v>
      </c>
      <c r="B81" s="28">
        <f t="shared" si="7"/>
        <v>808</v>
      </c>
      <c r="E81" s="33"/>
      <c r="G81" s="278">
        <f t="shared" si="2"/>
        <v>0.24737000000000001</v>
      </c>
      <c r="H81" s="65">
        <f t="shared" si="4"/>
        <v>807</v>
      </c>
      <c r="I81" s="65"/>
      <c r="J81" s="65"/>
      <c r="K81" s="273"/>
      <c r="L81" s="65"/>
      <c r="M81" s="278">
        <f t="shared" si="5"/>
        <v>0.24131714285714287</v>
      </c>
      <c r="N81" s="65">
        <f t="shared" si="6"/>
        <v>807</v>
      </c>
      <c r="O81" s="65"/>
      <c r="P81" s="65"/>
      <c r="Q81" s="273"/>
      <c r="R81" s="65"/>
      <c r="S81" s="65"/>
      <c r="T81" s="65"/>
      <c r="U81" s="65"/>
      <c r="V81" s="65"/>
      <c r="W81" s="65"/>
      <c r="X81" s="265"/>
      <c r="Y81" s="265"/>
    </row>
    <row r="82" spans="1:25" x14ac:dyDescent="0.35">
      <c r="A82" s="38">
        <f t="shared" si="3"/>
        <v>0.29271333333333333</v>
      </c>
      <c r="B82" s="28">
        <f t="shared" si="7"/>
        <v>809</v>
      </c>
      <c r="E82" s="33"/>
      <c r="G82" s="278">
        <f t="shared" si="2"/>
        <v>0.24811333333333332</v>
      </c>
      <c r="H82" s="65">
        <f t="shared" si="4"/>
        <v>808</v>
      </c>
      <c r="I82" s="65"/>
      <c r="J82" s="65"/>
      <c r="K82" s="273"/>
      <c r="L82" s="65"/>
      <c r="M82" s="278">
        <f t="shared" si="5"/>
        <v>0.24195428571428573</v>
      </c>
      <c r="N82" s="65">
        <f t="shared" si="6"/>
        <v>808</v>
      </c>
      <c r="O82" s="65"/>
      <c r="P82" s="65"/>
      <c r="Q82" s="273"/>
      <c r="R82" s="65"/>
      <c r="S82" s="65"/>
      <c r="T82" s="65"/>
      <c r="U82" s="65"/>
      <c r="V82" s="65"/>
      <c r="W82" s="65"/>
      <c r="X82" s="265"/>
      <c r="Y82" s="265"/>
    </row>
    <row r="83" spans="1:25" x14ac:dyDescent="0.35">
      <c r="A83" s="38">
        <f t="shared" si="3"/>
        <v>0.29420000000000002</v>
      </c>
      <c r="B83" s="28">
        <f t="shared" si="7"/>
        <v>810</v>
      </c>
      <c r="E83" s="33"/>
      <c r="G83" s="278">
        <f t="shared" si="2"/>
        <v>0.24885666666666667</v>
      </c>
      <c r="H83" s="65">
        <f t="shared" si="4"/>
        <v>809</v>
      </c>
      <c r="I83" s="65"/>
      <c r="J83" s="65"/>
      <c r="K83" s="273"/>
      <c r="L83" s="65"/>
      <c r="M83" s="278">
        <f t="shared" si="5"/>
        <v>0.2425914285714286</v>
      </c>
      <c r="N83" s="65">
        <f t="shared" si="6"/>
        <v>809</v>
      </c>
      <c r="O83" s="65"/>
      <c r="P83" s="65"/>
      <c r="Q83" s="273"/>
      <c r="R83" s="65"/>
      <c r="S83" s="65"/>
      <c r="T83" s="65"/>
      <c r="U83" s="65"/>
      <c r="V83" s="65"/>
      <c r="W83" s="65"/>
      <c r="X83" s="265"/>
      <c r="Y83" s="265"/>
    </row>
    <row r="84" spans="1:25" x14ac:dyDescent="0.35">
      <c r="A84" s="38">
        <f t="shared" si="3"/>
        <v>0.29568666666666665</v>
      </c>
      <c r="B84" s="28">
        <f t="shared" si="7"/>
        <v>811</v>
      </c>
      <c r="E84" s="33"/>
      <c r="G84" s="278">
        <f t="shared" si="2"/>
        <v>0.24959999999999999</v>
      </c>
      <c r="H84" s="65">
        <f t="shared" si="4"/>
        <v>810</v>
      </c>
      <c r="I84" s="65"/>
      <c r="J84" s="65"/>
      <c r="K84" s="273"/>
      <c r="L84" s="65"/>
      <c r="M84" s="278">
        <f t="shared" si="5"/>
        <v>0.24322857142857143</v>
      </c>
      <c r="N84" s="65">
        <f t="shared" si="6"/>
        <v>810</v>
      </c>
      <c r="O84" s="65"/>
      <c r="P84" s="65"/>
      <c r="Q84" s="273"/>
      <c r="R84" s="65"/>
      <c r="S84" s="65"/>
      <c r="T84" s="65"/>
      <c r="U84" s="65"/>
      <c r="V84" s="65"/>
      <c r="W84" s="65"/>
      <c r="X84" s="265"/>
      <c r="Y84" s="265"/>
    </row>
    <row r="85" spans="1:25" x14ac:dyDescent="0.35">
      <c r="A85" s="38">
        <f t="shared" si="3"/>
        <v>0.29717333333333334</v>
      </c>
      <c r="B85" s="28">
        <f t="shared" si="7"/>
        <v>812</v>
      </c>
      <c r="E85" s="33"/>
      <c r="G85" s="278">
        <f t="shared" si="2"/>
        <v>0.25034333333333331</v>
      </c>
      <c r="H85" s="65">
        <f t="shared" si="4"/>
        <v>811</v>
      </c>
      <c r="I85" s="65"/>
      <c r="J85" s="65"/>
      <c r="K85" s="273"/>
      <c r="L85" s="65"/>
      <c r="M85" s="278">
        <f t="shared" si="5"/>
        <v>0.2438657142857143</v>
      </c>
      <c r="N85" s="65">
        <f t="shared" si="6"/>
        <v>811</v>
      </c>
      <c r="O85" s="65"/>
      <c r="P85" s="65"/>
      <c r="Q85" s="273"/>
      <c r="R85" s="65"/>
      <c r="S85" s="65"/>
      <c r="T85" s="65"/>
      <c r="U85" s="65"/>
      <c r="V85" s="65"/>
      <c r="W85" s="65"/>
      <c r="X85" s="265"/>
      <c r="Y85" s="265"/>
    </row>
    <row r="86" spans="1:25" x14ac:dyDescent="0.35">
      <c r="A86" s="38">
        <f t="shared" si="3"/>
        <v>0.29865999999999998</v>
      </c>
      <c r="B86" s="28">
        <f t="shared" si="7"/>
        <v>813</v>
      </c>
      <c r="E86" s="33"/>
      <c r="G86" s="278">
        <f t="shared" si="2"/>
        <v>0.25108666666666668</v>
      </c>
      <c r="H86" s="65">
        <f t="shared" si="4"/>
        <v>812</v>
      </c>
      <c r="I86" s="65"/>
      <c r="J86" s="65"/>
      <c r="K86" s="273"/>
      <c r="L86" s="65"/>
      <c r="M86" s="278">
        <f t="shared" si="5"/>
        <v>0.24450285714285716</v>
      </c>
      <c r="N86" s="65">
        <f t="shared" si="6"/>
        <v>812</v>
      </c>
      <c r="O86" s="65"/>
      <c r="P86" s="65"/>
      <c r="Q86" s="273"/>
      <c r="R86" s="65"/>
      <c r="S86" s="65"/>
      <c r="T86" s="65"/>
      <c r="U86" s="65"/>
      <c r="V86" s="65"/>
      <c r="W86" s="65"/>
      <c r="X86" s="265"/>
      <c r="Y86" s="265"/>
    </row>
    <row r="87" spans="1:25" x14ac:dyDescent="0.35">
      <c r="A87" s="38">
        <f t="shared" si="3"/>
        <v>0.30014666666666667</v>
      </c>
      <c r="B87" s="28">
        <f t="shared" si="7"/>
        <v>814</v>
      </c>
      <c r="E87" s="33"/>
      <c r="G87" s="278">
        <f t="shared" si="2"/>
        <v>0.25183</v>
      </c>
      <c r="H87" s="65">
        <f t="shared" si="4"/>
        <v>813</v>
      </c>
      <c r="I87" s="65"/>
      <c r="J87" s="65"/>
      <c r="K87" s="273"/>
      <c r="L87" s="65"/>
      <c r="M87" s="278">
        <f t="shared" si="5"/>
        <v>0.24514000000000002</v>
      </c>
      <c r="N87" s="65">
        <f t="shared" si="6"/>
        <v>813</v>
      </c>
      <c r="O87" s="65"/>
      <c r="P87" s="65"/>
      <c r="Q87" s="273"/>
      <c r="R87" s="65"/>
      <c r="S87" s="65"/>
      <c r="T87" s="65"/>
      <c r="U87" s="65"/>
      <c r="V87" s="65"/>
      <c r="W87" s="65"/>
      <c r="X87" s="265"/>
      <c r="Y87" s="265"/>
    </row>
    <row r="88" spans="1:25" x14ac:dyDescent="0.35">
      <c r="A88" s="38">
        <f t="shared" si="3"/>
        <v>0.30163333333333331</v>
      </c>
      <c r="B88" s="28">
        <f t="shared" si="7"/>
        <v>815</v>
      </c>
      <c r="E88" s="33"/>
      <c r="G88" s="278">
        <f t="shared" ref="G88:G151" si="8">(H88-$J$32)/$J$31</f>
        <v>0.25257333333333332</v>
      </c>
      <c r="H88" s="65">
        <f t="shared" si="4"/>
        <v>814</v>
      </c>
      <c r="I88" s="65"/>
      <c r="J88" s="65"/>
      <c r="K88" s="273"/>
      <c r="L88" s="65"/>
      <c r="M88" s="278">
        <f t="shared" si="5"/>
        <v>0.24577714285714286</v>
      </c>
      <c r="N88" s="65">
        <f t="shared" si="6"/>
        <v>814</v>
      </c>
      <c r="O88" s="65"/>
      <c r="P88" s="65"/>
      <c r="Q88" s="273"/>
      <c r="R88" s="65"/>
      <c r="S88" s="65"/>
      <c r="T88" s="65"/>
      <c r="U88" s="65"/>
      <c r="V88" s="65"/>
      <c r="W88" s="65"/>
      <c r="X88" s="265"/>
      <c r="Y88" s="265"/>
    </row>
    <row r="89" spans="1:25" x14ac:dyDescent="0.35">
      <c r="A89" s="38">
        <f t="shared" ref="A89:A152" si="9">(B89-$D$31)/$D$30</f>
        <v>0.30312</v>
      </c>
      <c r="B89" s="28">
        <f t="shared" si="7"/>
        <v>816</v>
      </c>
      <c r="E89" s="33"/>
      <c r="G89" s="278">
        <f t="shared" si="8"/>
        <v>0.25331666666666663</v>
      </c>
      <c r="H89" s="65">
        <f t="shared" ref="H89:H152" si="10">H88+$H$23</f>
        <v>815</v>
      </c>
      <c r="I89" s="65"/>
      <c r="J89" s="65"/>
      <c r="K89" s="273"/>
      <c r="L89" s="65"/>
      <c r="M89" s="278">
        <f t="shared" ref="M89:M152" si="11">(N89-$P$32)/$P$31</f>
        <v>0.24641428571428572</v>
      </c>
      <c r="N89" s="65">
        <f t="shared" si="6"/>
        <v>815</v>
      </c>
      <c r="O89" s="65"/>
      <c r="P89" s="65"/>
      <c r="Q89" s="273"/>
      <c r="R89" s="65"/>
      <c r="S89" s="65"/>
      <c r="T89" s="65"/>
      <c r="U89" s="65"/>
      <c r="V89" s="65"/>
      <c r="W89" s="65"/>
      <c r="X89" s="265"/>
      <c r="Y89" s="265"/>
    </row>
    <row r="90" spans="1:25" x14ac:dyDescent="0.35">
      <c r="A90" s="38">
        <f t="shared" si="9"/>
        <v>0.30460666666666669</v>
      </c>
      <c r="B90" s="28">
        <f t="shared" si="7"/>
        <v>817</v>
      </c>
      <c r="E90" s="33"/>
      <c r="G90" s="278">
        <f t="shared" si="8"/>
        <v>0.25406000000000001</v>
      </c>
      <c r="H90" s="65">
        <f t="shared" si="10"/>
        <v>816</v>
      </c>
      <c r="I90" s="65"/>
      <c r="J90" s="65"/>
      <c r="K90" s="273"/>
      <c r="L90" s="65"/>
      <c r="M90" s="278">
        <f t="shared" si="11"/>
        <v>0.24705142857142859</v>
      </c>
      <c r="N90" s="65">
        <f t="shared" ref="N90:N153" si="12">N89+$N$23</f>
        <v>816</v>
      </c>
      <c r="O90" s="65"/>
      <c r="P90" s="65"/>
      <c r="Q90" s="273"/>
      <c r="R90" s="65"/>
      <c r="S90" s="65"/>
      <c r="T90" s="65"/>
      <c r="U90" s="65"/>
      <c r="V90" s="65"/>
      <c r="W90" s="65"/>
      <c r="X90" s="265"/>
      <c r="Y90" s="265"/>
    </row>
    <row r="91" spans="1:25" x14ac:dyDescent="0.35">
      <c r="A91" s="38">
        <f t="shared" si="9"/>
        <v>0.30609333333333333</v>
      </c>
      <c r="B91" s="28">
        <f t="shared" si="7"/>
        <v>818</v>
      </c>
      <c r="E91" s="33"/>
      <c r="G91" s="278">
        <f t="shared" si="8"/>
        <v>0.25480333333333333</v>
      </c>
      <c r="H91" s="65">
        <f t="shared" si="10"/>
        <v>817</v>
      </c>
      <c r="I91" s="65"/>
      <c r="J91" s="65"/>
      <c r="K91" s="273"/>
      <c r="L91" s="65"/>
      <c r="M91" s="278">
        <f t="shared" si="11"/>
        <v>0.24768857142857145</v>
      </c>
      <c r="N91" s="65">
        <f t="shared" si="12"/>
        <v>817</v>
      </c>
      <c r="O91" s="65"/>
      <c r="P91" s="65"/>
      <c r="Q91" s="273"/>
      <c r="R91" s="65"/>
      <c r="S91" s="65"/>
      <c r="T91" s="65"/>
      <c r="U91" s="65"/>
      <c r="V91" s="65"/>
      <c r="W91" s="65"/>
      <c r="X91" s="265"/>
      <c r="Y91" s="265"/>
    </row>
    <row r="92" spans="1:25" x14ac:dyDescent="0.35">
      <c r="A92" s="38">
        <f t="shared" si="9"/>
        <v>0.30758000000000002</v>
      </c>
      <c r="B92" s="28">
        <f t="shared" si="7"/>
        <v>819</v>
      </c>
      <c r="E92" s="33"/>
      <c r="G92" s="278">
        <f t="shared" si="8"/>
        <v>0.25554666666666664</v>
      </c>
      <c r="H92" s="65">
        <f t="shared" si="10"/>
        <v>818</v>
      </c>
      <c r="I92" s="65"/>
      <c r="J92" s="65"/>
      <c r="K92" s="273"/>
      <c r="L92" s="65"/>
      <c r="M92" s="278">
        <f t="shared" si="11"/>
        <v>0.24832571428571429</v>
      </c>
      <c r="N92" s="65">
        <f t="shared" si="12"/>
        <v>818</v>
      </c>
      <c r="O92" s="65"/>
      <c r="P92" s="65"/>
      <c r="Q92" s="273"/>
      <c r="R92" s="65"/>
      <c r="S92" s="65"/>
      <c r="T92" s="65"/>
      <c r="U92" s="65"/>
      <c r="V92" s="65"/>
      <c r="W92" s="65"/>
      <c r="X92" s="265"/>
      <c r="Y92" s="265"/>
    </row>
    <row r="93" spans="1:25" x14ac:dyDescent="0.35">
      <c r="A93" s="38">
        <f t="shared" si="9"/>
        <v>0.30906666666666666</v>
      </c>
      <c r="B93" s="28">
        <f t="shared" si="7"/>
        <v>820</v>
      </c>
      <c r="E93" s="33"/>
      <c r="G93" s="278">
        <f t="shared" si="8"/>
        <v>0.25629000000000002</v>
      </c>
      <c r="H93" s="65">
        <f t="shared" si="10"/>
        <v>819</v>
      </c>
      <c r="I93" s="65"/>
      <c r="J93" s="65"/>
      <c r="K93" s="273"/>
      <c r="L93" s="65"/>
      <c r="M93" s="278">
        <f t="shared" si="11"/>
        <v>0.24896285714285715</v>
      </c>
      <c r="N93" s="65">
        <f t="shared" si="12"/>
        <v>819</v>
      </c>
      <c r="O93" s="65"/>
      <c r="P93" s="65"/>
      <c r="Q93" s="273"/>
      <c r="R93" s="65"/>
      <c r="S93" s="65"/>
      <c r="T93" s="65"/>
      <c r="U93" s="65"/>
      <c r="V93" s="65"/>
      <c r="W93" s="65"/>
      <c r="X93" s="265"/>
      <c r="Y93" s="265"/>
    </row>
    <row r="94" spans="1:25" x14ac:dyDescent="0.35">
      <c r="A94" s="38">
        <f t="shared" si="9"/>
        <v>0.31055333333333335</v>
      </c>
      <c r="B94" s="28">
        <f t="shared" si="7"/>
        <v>821</v>
      </c>
      <c r="E94" s="33"/>
      <c r="G94" s="278">
        <f t="shared" si="8"/>
        <v>0.25703333333333334</v>
      </c>
      <c r="H94" s="65">
        <f t="shared" si="10"/>
        <v>820</v>
      </c>
      <c r="I94" s="65"/>
      <c r="J94" s="65"/>
      <c r="K94" s="273"/>
      <c r="L94" s="65"/>
      <c r="M94" s="278">
        <f t="shared" si="11"/>
        <v>0.24960000000000002</v>
      </c>
      <c r="N94" s="65">
        <f t="shared" si="12"/>
        <v>820</v>
      </c>
      <c r="O94" s="65"/>
      <c r="P94" s="65"/>
      <c r="Q94" s="273"/>
      <c r="R94" s="65"/>
      <c r="S94" s="65"/>
      <c r="T94" s="65"/>
      <c r="U94" s="65"/>
      <c r="V94" s="65"/>
      <c r="W94" s="65"/>
      <c r="X94" s="265"/>
      <c r="Y94" s="265"/>
    </row>
    <row r="95" spans="1:25" x14ac:dyDescent="0.35">
      <c r="A95" s="38">
        <f t="shared" si="9"/>
        <v>0.31203999999999998</v>
      </c>
      <c r="B95" s="28">
        <f t="shared" ref="B95:B158" si="13">B94+$B$22</f>
        <v>822</v>
      </c>
      <c r="E95" s="33"/>
      <c r="G95" s="278">
        <f t="shared" si="8"/>
        <v>0.25777666666666665</v>
      </c>
      <c r="H95" s="65">
        <f t="shared" si="10"/>
        <v>821</v>
      </c>
      <c r="I95" s="65"/>
      <c r="J95" s="65"/>
      <c r="K95" s="273"/>
      <c r="L95" s="65"/>
      <c r="M95" s="278">
        <f t="shared" si="11"/>
        <v>0.25023714285714288</v>
      </c>
      <c r="N95" s="65">
        <f t="shared" si="12"/>
        <v>821</v>
      </c>
      <c r="O95" s="65"/>
      <c r="P95" s="65"/>
      <c r="Q95" s="273"/>
      <c r="R95" s="65"/>
      <c r="S95" s="65"/>
      <c r="T95" s="65"/>
      <c r="U95" s="65"/>
      <c r="V95" s="65"/>
      <c r="W95" s="65"/>
      <c r="X95" s="265"/>
      <c r="Y95" s="265"/>
    </row>
    <row r="96" spans="1:25" x14ac:dyDescent="0.35">
      <c r="A96" s="38">
        <f t="shared" si="9"/>
        <v>0.31352666666666668</v>
      </c>
      <c r="B96" s="28">
        <f t="shared" si="13"/>
        <v>823</v>
      </c>
      <c r="E96" s="33"/>
      <c r="G96" s="278">
        <f t="shared" si="8"/>
        <v>0.25851999999999997</v>
      </c>
      <c r="H96" s="65">
        <f t="shared" si="10"/>
        <v>822</v>
      </c>
      <c r="I96" s="65"/>
      <c r="J96" s="65"/>
      <c r="K96" s="273"/>
      <c r="L96" s="65"/>
      <c r="M96" s="278">
        <f t="shared" si="11"/>
        <v>0.25087428571428572</v>
      </c>
      <c r="N96" s="65">
        <f t="shared" si="12"/>
        <v>822</v>
      </c>
      <c r="O96" s="65"/>
      <c r="P96" s="65"/>
      <c r="Q96" s="273"/>
      <c r="R96" s="65"/>
      <c r="S96" s="65"/>
      <c r="T96" s="65"/>
      <c r="U96" s="65"/>
      <c r="V96" s="65"/>
      <c r="W96" s="65"/>
      <c r="X96" s="265"/>
      <c r="Y96" s="265"/>
    </row>
    <row r="97" spans="1:25" x14ac:dyDescent="0.35">
      <c r="A97" s="38">
        <f t="shared" si="9"/>
        <v>0.31501333333333331</v>
      </c>
      <c r="B97" s="28">
        <f t="shared" si="13"/>
        <v>824</v>
      </c>
      <c r="E97" s="33"/>
      <c r="G97" s="278">
        <f t="shared" si="8"/>
        <v>0.25926333333333335</v>
      </c>
      <c r="H97" s="65">
        <f t="shared" si="10"/>
        <v>823</v>
      </c>
      <c r="I97" s="65"/>
      <c r="J97" s="65"/>
      <c r="K97" s="273"/>
      <c r="L97" s="65"/>
      <c r="M97" s="278">
        <f t="shared" si="11"/>
        <v>0.25151142857142861</v>
      </c>
      <c r="N97" s="65">
        <f t="shared" si="12"/>
        <v>823</v>
      </c>
      <c r="O97" s="65"/>
      <c r="P97" s="65"/>
      <c r="Q97" s="273"/>
      <c r="R97" s="65"/>
      <c r="S97" s="65"/>
      <c r="T97" s="65"/>
      <c r="U97" s="65"/>
      <c r="V97" s="65"/>
      <c r="W97" s="65"/>
      <c r="X97" s="265"/>
      <c r="Y97" s="265"/>
    </row>
    <row r="98" spans="1:25" x14ac:dyDescent="0.35">
      <c r="A98" s="38">
        <f t="shared" si="9"/>
        <v>0.3165</v>
      </c>
      <c r="B98" s="28">
        <f t="shared" si="13"/>
        <v>825</v>
      </c>
      <c r="E98" s="33"/>
      <c r="G98" s="278">
        <f t="shared" si="8"/>
        <v>0.26000666666666666</v>
      </c>
      <c r="H98" s="65">
        <f t="shared" si="10"/>
        <v>824</v>
      </c>
      <c r="I98" s="65"/>
      <c r="J98" s="65"/>
      <c r="K98" s="273"/>
      <c r="L98" s="65"/>
      <c r="M98" s="278">
        <f t="shared" si="11"/>
        <v>0.25214857142857144</v>
      </c>
      <c r="N98" s="65">
        <f t="shared" si="12"/>
        <v>824</v>
      </c>
      <c r="O98" s="65"/>
      <c r="P98" s="65"/>
      <c r="Q98" s="273"/>
      <c r="R98" s="65"/>
      <c r="S98" s="65"/>
      <c r="T98" s="65"/>
      <c r="U98" s="65"/>
      <c r="V98" s="65"/>
      <c r="W98" s="65"/>
      <c r="X98" s="265"/>
      <c r="Y98" s="265"/>
    </row>
    <row r="99" spans="1:25" x14ac:dyDescent="0.35">
      <c r="A99" s="38">
        <f t="shared" si="9"/>
        <v>0.31798666666666664</v>
      </c>
      <c r="B99" s="28">
        <f t="shared" si="13"/>
        <v>826</v>
      </c>
      <c r="E99" s="33"/>
      <c r="G99" s="278">
        <f t="shared" si="8"/>
        <v>0.26074999999999998</v>
      </c>
      <c r="H99" s="65">
        <f t="shared" si="10"/>
        <v>825</v>
      </c>
      <c r="I99" s="65"/>
      <c r="J99" s="65"/>
      <c r="K99" s="273"/>
      <c r="L99" s="65"/>
      <c r="M99" s="278">
        <f t="shared" si="11"/>
        <v>0.25278571428571428</v>
      </c>
      <c r="N99" s="65">
        <f t="shared" si="12"/>
        <v>825</v>
      </c>
      <c r="O99" s="65"/>
      <c r="P99" s="65"/>
      <c r="Q99" s="273"/>
      <c r="R99" s="65"/>
      <c r="S99" s="65"/>
      <c r="T99" s="65"/>
      <c r="U99" s="65"/>
      <c r="V99" s="65"/>
      <c r="W99" s="65"/>
      <c r="X99" s="265"/>
      <c r="Y99" s="265"/>
    </row>
    <row r="100" spans="1:25" x14ac:dyDescent="0.35">
      <c r="A100" s="38">
        <f t="shared" si="9"/>
        <v>0.31947333333333333</v>
      </c>
      <c r="B100" s="28">
        <f t="shared" si="13"/>
        <v>827</v>
      </c>
      <c r="E100" s="33"/>
      <c r="G100" s="278">
        <f t="shared" si="8"/>
        <v>0.26149333333333336</v>
      </c>
      <c r="H100" s="65">
        <f t="shared" si="10"/>
        <v>826</v>
      </c>
      <c r="I100" s="65"/>
      <c r="J100" s="65"/>
      <c r="K100" s="273"/>
      <c r="L100" s="65"/>
      <c r="M100" s="278">
        <f t="shared" si="11"/>
        <v>0.25342285714285717</v>
      </c>
      <c r="N100" s="65">
        <f t="shared" si="12"/>
        <v>826</v>
      </c>
      <c r="O100" s="65"/>
      <c r="P100" s="65"/>
      <c r="Q100" s="273"/>
      <c r="R100" s="65"/>
      <c r="S100" s="65"/>
      <c r="T100" s="65"/>
      <c r="U100" s="65"/>
      <c r="V100" s="65"/>
      <c r="W100" s="65"/>
      <c r="X100" s="265"/>
      <c r="Y100" s="265"/>
    </row>
    <row r="101" spans="1:25" x14ac:dyDescent="0.35">
      <c r="A101" s="38">
        <f t="shared" si="9"/>
        <v>0.32096000000000002</v>
      </c>
      <c r="B101" s="28">
        <f t="shared" si="13"/>
        <v>828</v>
      </c>
      <c r="E101" s="33"/>
      <c r="G101" s="278">
        <f t="shared" si="8"/>
        <v>0.26223666666666667</v>
      </c>
      <c r="H101" s="65">
        <f t="shared" si="10"/>
        <v>827</v>
      </c>
      <c r="I101" s="65"/>
      <c r="J101" s="65"/>
      <c r="K101" s="273"/>
      <c r="L101" s="65"/>
      <c r="M101" s="278">
        <f t="shared" si="11"/>
        <v>0.25406000000000001</v>
      </c>
      <c r="N101" s="65">
        <f t="shared" si="12"/>
        <v>827</v>
      </c>
      <c r="O101" s="65"/>
      <c r="P101" s="65"/>
      <c r="Q101" s="273"/>
      <c r="R101" s="65"/>
      <c r="S101" s="65"/>
      <c r="T101" s="65"/>
      <c r="U101" s="65"/>
      <c r="V101" s="65"/>
      <c r="W101" s="65"/>
      <c r="X101" s="265"/>
      <c r="Y101" s="265"/>
    </row>
    <row r="102" spans="1:25" x14ac:dyDescent="0.35">
      <c r="A102" s="38">
        <f t="shared" si="9"/>
        <v>0.32244666666666666</v>
      </c>
      <c r="B102" s="28">
        <f t="shared" si="13"/>
        <v>829</v>
      </c>
      <c r="E102" s="33"/>
      <c r="G102" s="278">
        <f t="shared" si="8"/>
        <v>0.26297999999999999</v>
      </c>
      <c r="H102" s="65">
        <f t="shared" si="10"/>
        <v>828</v>
      </c>
      <c r="I102" s="65"/>
      <c r="J102" s="65"/>
      <c r="K102" s="273"/>
      <c r="L102" s="65"/>
      <c r="M102" s="278">
        <f t="shared" si="11"/>
        <v>0.25469714285714284</v>
      </c>
      <c r="N102" s="65">
        <f t="shared" si="12"/>
        <v>828</v>
      </c>
      <c r="O102" s="65"/>
      <c r="P102" s="65"/>
      <c r="Q102" s="273"/>
      <c r="R102" s="65"/>
      <c r="S102" s="65"/>
      <c r="T102" s="65"/>
      <c r="U102" s="65"/>
      <c r="V102" s="65"/>
      <c r="W102" s="65"/>
      <c r="X102" s="265"/>
      <c r="Y102" s="265"/>
    </row>
    <row r="103" spans="1:25" x14ac:dyDescent="0.35">
      <c r="A103" s="38">
        <f t="shared" si="9"/>
        <v>0.32393333333333335</v>
      </c>
      <c r="B103" s="28">
        <f t="shared" si="13"/>
        <v>830</v>
      </c>
      <c r="E103" s="33"/>
      <c r="G103" s="278">
        <f t="shared" si="8"/>
        <v>0.26372333333333331</v>
      </c>
      <c r="H103" s="65">
        <f t="shared" si="10"/>
        <v>829</v>
      </c>
      <c r="I103" s="65"/>
      <c r="J103" s="65"/>
      <c r="K103" s="273"/>
      <c r="L103" s="65"/>
      <c r="M103" s="278">
        <f t="shared" si="11"/>
        <v>0.25533428571428574</v>
      </c>
      <c r="N103" s="65">
        <f t="shared" si="12"/>
        <v>829</v>
      </c>
      <c r="O103" s="65"/>
      <c r="P103" s="65"/>
      <c r="Q103" s="273"/>
      <c r="R103" s="65"/>
      <c r="S103" s="65"/>
      <c r="T103" s="65"/>
      <c r="U103" s="65"/>
      <c r="V103" s="65"/>
      <c r="W103" s="65"/>
      <c r="X103" s="265"/>
      <c r="Y103" s="265"/>
    </row>
    <row r="104" spans="1:25" x14ac:dyDescent="0.35">
      <c r="A104" s="38">
        <f t="shared" si="9"/>
        <v>0.32541999999999999</v>
      </c>
      <c r="B104" s="28">
        <f t="shared" si="13"/>
        <v>831</v>
      </c>
      <c r="E104" s="33"/>
      <c r="G104" s="278">
        <f t="shared" si="8"/>
        <v>0.26446666666666668</v>
      </c>
      <c r="H104" s="65">
        <f t="shared" si="10"/>
        <v>830</v>
      </c>
      <c r="I104" s="65"/>
      <c r="J104" s="65"/>
      <c r="K104" s="273"/>
      <c r="L104" s="65"/>
      <c r="M104" s="278">
        <f t="shared" si="11"/>
        <v>0.25597142857142857</v>
      </c>
      <c r="N104" s="65">
        <f t="shared" si="12"/>
        <v>830</v>
      </c>
      <c r="O104" s="65"/>
      <c r="P104" s="65"/>
      <c r="Q104" s="273"/>
      <c r="R104" s="65"/>
      <c r="S104" s="65"/>
      <c r="T104" s="65"/>
      <c r="U104" s="65"/>
      <c r="V104" s="65"/>
      <c r="W104" s="65"/>
      <c r="X104" s="265"/>
      <c r="Y104" s="265"/>
    </row>
    <row r="105" spans="1:25" x14ac:dyDescent="0.35">
      <c r="A105" s="38">
        <f t="shared" si="9"/>
        <v>0.32690666666666668</v>
      </c>
      <c r="B105" s="28">
        <f t="shared" si="13"/>
        <v>832</v>
      </c>
      <c r="E105" s="33"/>
      <c r="G105" s="278">
        <f t="shared" si="8"/>
        <v>0.26521</v>
      </c>
      <c r="H105" s="65">
        <f t="shared" si="10"/>
        <v>831</v>
      </c>
      <c r="I105" s="65"/>
      <c r="J105" s="65"/>
      <c r="K105" s="273"/>
      <c r="L105" s="65"/>
      <c r="M105" s="278">
        <f t="shared" si="11"/>
        <v>0.25660857142857146</v>
      </c>
      <c r="N105" s="65">
        <f t="shared" si="12"/>
        <v>831</v>
      </c>
      <c r="O105" s="65"/>
      <c r="P105" s="65"/>
      <c r="Q105" s="273"/>
      <c r="R105" s="65"/>
      <c r="S105" s="65"/>
      <c r="T105" s="65"/>
      <c r="U105" s="65"/>
      <c r="V105" s="65"/>
      <c r="W105" s="65"/>
      <c r="X105" s="265"/>
      <c r="Y105" s="265"/>
    </row>
    <row r="106" spans="1:25" x14ac:dyDescent="0.35">
      <c r="A106" s="38">
        <f t="shared" si="9"/>
        <v>0.32839333333333331</v>
      </c>
      <c r="B106" s="28">
        <f t="shared" si="13"/>
        <v>833</v>
      </c>
      <c r="E106" s="33"/>
      <c r="G106" s="278">
        <f t="shared" si="8"/>
        <v>0.26595333333333332</v>
      </c>
      <c r="H106" s="65">
        <f t="shared" si="10"/>
        <v>832</v>
      </c>
      <c r="I106" s="65"/>
      <c r="J106" s="65"/>
      <c r="K106" s="273"/>
      <c r="L106" s="65"/>
      <c r="M106" s="278">
        <f t="shared" si="11"/>
        <v>0.2572457142857143</v>
      </c>
      <c r="N106" s="65">
        <f t="shared" si="12"/>
        <v>832</v>
      </c>
      <c r="O106" s="65"/>
      <c r="P106" s="65"/>
      <c r="Q106" s="273"/>
      <c r="R106" s="65"/>
      <c r="S106" s="65"/>
      <c r="T106" s="65"/>
      <c r="U106" s="65"/>
      <c r="V106" s="65"/>
      <c r="W106" s="65"/>
      <c r="X106" s="265"/>
      <c r="Y106" s="265"/>
    </row>
    <row r="107" spans="1:25" x14ac:dyDescent="0.35">
      <c r="A107" s="38">
        <f t="shared" si="9"/>
        <v>0.32988000000000001</v>
      </c>
      <c r="B107" s="28">
        <f t="shared" si="13"/>
        <v>834</v>
      </c>
      <c r="E107" s="33"/>
      <c r="G107" s="278">
        <f t="shared" si="8"/>
        <v>0.26669666666666664</v>
      </c>
      <c r="H107" s="65">
        <f t="shared" si="10"/>
        <v>833</v>
      </c>
      <c r="I107" s="65"/>
      <c r="J107" s="65"/>
      <c r="K107" s="273"/>
      <c r="L107" s="65"/>
      <c r="M107" s="278">
        <f t="shared" si="11"/>
        <v>0.25788285714285714</v>
      </c>
      <c r="N107" s="65">
        <f t="shared" si="12"/>
        <v>833</v>
      </c>
      <c r="O107" s="65"/>
      <c r="P107" s="65"/>
      <c r="Q107" s="273"/>
      <c r="R107" s="65"/>
      <c r="S107" s="65"/>
      <c r="T107" s="65"/>
      <c r="U107" s="65"/>
      <c r="V107" s="65"/>
      <c r="W107" s="65"/>
      <c r="X107" s="265"/>
      <c r="Y107" s="265"/>
    </row>
    <row r="108" spans="1:25" x14ac:dyDescent="0.35">
      <c r="A108" s="38">
        <f t="shared" si="9"/>
        <v>0.33136666666666664</v>
      </c>
      <c r="B108" s="28">
        <f t="shared" si="13"/>
        <v>835</v>
      </c>
      <c r="E108" s="33"/>
      <c r="G108" s="278">
        <f t="shared" si="8"/>
        <v>0.26744000000000001</v>
      </c>
      <c r="H108" s="65">
        <f t="shared" si="10"/>
        <v>834</v>
      </c>
      <c r="I108" s="65"/>
      <c r="J108" s="65"/>
      <c r="K108" s="273"/>
      <c r="L108" s="65"/>
      <c r="M108" s="278">
        <f t="shared" si="11"/>
        <v>0.25852000000000003</v>
      </c>
      <c r="N108" s="65">
        <f t="shared" si="12"/>
        <v>834</v>
      </c>
      <c r="O108" s="65"/>
      <c r="P108" s="65"/>
      <c r="Q108" s="273"/>
      <c r="R108" s="65"/>
      <c r="S108" s="65"/>
      <c r="T108" s="65"/>
      <c r="U108" s="65"/>
      <c r="V108" s="65"/>
      <c r="W108" s="65"/>
      <c r="X108" s="265"/>
      <c r="Y108" s="265"/>
    </row>
    <row r="109" spans="1:25" x14ac:dyDescent="0.35">
      <c r="A109" s="38">
        <f t="shared" si="9"/>
        <v>0.33285333333333333</v>
      </c>
      <c r="B109" s="28">
        <f t="shared" si="13"/>
        <v>836</v>
      </c>
      <c r="E109" s="33"/>
      <c r="G109" s="278">
        <f t="shared" si="8"/>
        <v>0.26818333333333333</v>
      </c>
      <c r="H109" s="65">
        <f t="shared" si="10"/>
        <v>835</v>
      </c>
      <c r="I109" s="65"/>
      <c r="J109" s="65"/>
      <c r="K109" s="273"/>
      <c r="L109" s="65"/>
      <c r="M109" s="278">
        <f t="shared" si="11"/>
        <v>0.25915714285714286</v>
      </c>
      <c r="N109" s="65">
        <f t="shared" si="12"/>
        <v>835</v>
      </c>
      <c r="O109" s="65"/>
      <c r="P109" s="65"/>
      <c r="Q109" s="273"/>
      <c r="R109" s="65"/>
      <c r="S109" s="65"/>
      <c r="T109" s="65"/>
      <c r="U109" s="65"/>
      <c r="V109" s="65"/>
      <c r="W109" s="65"/>
      <c r="X109" s="265"/>
      <c r="Y109" s="265"/>
    </row>
    <row r="110" spans="1:25" x14ac:dyDescent="0.35">
      <c r="A110" s="38">
        <f t="shared" si="9"/>
        <v>0.33434000000000003</v>
      </c>
      <c r="B110" s="28">
        <f t="shared" si="13"/>
        <v>837</v>
      </c>
      <c r="E110" s="33"/>
      <c r="G110" s="278">
        <f t="shared" si="8"/>
        <v>0.26892666666666665</v>
      </c>
      <c r="H110" s="65">
        <f t="shared" si="10"/>
        <v>836</v>
      </c>
      <c r="I110" s="65"/>
      <c r="J110" s="65"/>
      <c r="K110" s="273"/>
      <c r="L110" s="65"/>
      <c r="M110" s="278">
        <f t="shared" si="11"/>
        <v>0.25979428571428576</v>
      </c>
      <c r="N110" s="65">
        <f t="shared" si="12"/>
        <v>836</v>
      </c>
      <c r="O110" s="65"/>
      <c r="P110" s="65"/>
      <c r="Q110" s="273"/>
      <c r="R110" s="65"/>
      <c r="S110" s="65"/>
      <c r="T110" s="65"/>
      <c r="U110" s="65"/>
      <c r="V110" s="65"/>
      <c r="W110" s="65"/>
      <c r="X110" s="265"/>
      <c r="Y110" s="265"/>
    </row>
    <row r="111" spans="1:25" x14ac:dyDescent="0.35">
      <c r="A111" s="38">
        <f t="shared" si="9"/>
        <v>0.33582666666666666</v>
      </c>
      <c r="B111" s="28">
        <f t="shared" si="13"/>
        <v>838</v>
      </c>
      <c r="E111" s="33"/>
      <c r="G111" s="278">
        <f t="shared" si="8"/>
        <v>0.26967000000000002</v>
      </c>
      <c r="H111" s="65">
        <f t="shared" si="10"/>
        <v>837</v>
      </c>
      <c r="I111" s="65"/>
      <c r="J111" s="65"/>
      <c r="K111" s="273"/>
      <c r="L111" s="65"/>
      <c r="M111" s="278">
        <f t="shared" si="11"/>
        <v>0.26043142857142859</v>
      </c>
      <c r="N111" s="65">
        <f t="shared" si="12"/>
        <v>837</v>
      </c>
      <c r="O111" s="65"/>
      <c r="P111" s="65"/>
      <c r="Q111" s="273"/>
      <c r="R111" s="65"/>
      <c r="S111" s="65"/>
      <c r="T111" s="65"/>
      <c r="U111" s="65"/>
      <c r="V111" s="65"/>
      <c r="W111" s="65"/>
      <c r="X111" s="265"/>
      <c r="Y111" s="265"/>
    </row>
    <row r="112" spans="1:25" x14ac:dyDescent="0.35">
      <c r="A112" s="38">
        <f t="shared" si="9"/>
        <v>0.33731333333333335</v>
      </c>
      <c r="B112" s="28">
        <f t="shared" si="13"/>
        <v>839</v>
      </c>
      <c r="E112" s="33"/>
      <c r="G112" s="278">
        <f t="shared" si="8"/>
        <v>0.27041333333333334</v>
      </c>
      <c r="H112" s="65">
        <f t="shared" si="10"/>
        <v>838</v>
      </c>
      <c r="I112" s="65"/>
      <c r="J112" s="65"/>
      <c r="K112" s="273"/>
      <c r="L112" s="65"/>
      <c r="M112" s="278">
        <f t="shared" si="11"/>
        <v>0.26106857142857143</v>
      </c>
      <c r="N112" s="65">
        <f t="shared" si="12"/>
        <v>838</v>
      </c>
      <c r="O112" s="65"/>
      <c r="P112" s="65"/>
      <c r="Q112" s="273"/>
      <c r="R112" s="65"/>
      <c r="S112" s="65"/>
      <c r="T112" s="65"/>
      <c r="U112" s="65"/>
      <c r="V112" s="65"/>
      <c r="W112" s="65"/>
      <c r="X112" s="265"/>
      <c r="Y112" s="265"/>
    </row>
    <row r="113" spans="1:25" x14ac:dyDescent="0.35">
      <c r="A113" s="38">
        <f t="shared" si="9"/>
        <v>0.33879999999999999</v>
      </c>
      <c r="B113" s="28">
        <f t="shared" si="13"/>
        <v>840</v>
      </c>
      <c r="E113" s="33"/>
      <c r="G113" s="278">
        <f t="shared" si="8"/>
        <v>0.27115666666666666</v>
      </c>
      <c r="H113" s="65">
        <f t="shared" si="10"/>
        <v>839</v>
      </c>
      <c r="I113" s="65"/>
      <c r="J113" s="65"/>
      <c r="K113" s="273"/>
      <c r="L113" s="65"/>
      <c r="M113" s="278">
        <f t="shared" si="11"/>
        <v>0.26170571428571432</v>
      </c>
      <c r="N113" s="65">
        <f t="shared" si="12"/>
        <v>839</v>
      </c>
      <c r="O113" s="65"/>
      <c r="P113" s="65"/>
      <c r="Q113" s="273"/>
      <c r="R113" s="65"/>
      <c r="S113" s="65"/>
      <c r="T113" s="65"/>
      <c r="U113" s="65"/>
      <c r="V113" s="65"/>
      <c r="W113" s="65"/>
      <c r="X113" s="265"/>
      <c r="Y113" s="265"/>
    </row>
    <row r="114" spans="1:25" x14ac:dyDescent="0.35">
      <c r="A114" s="38">
        <f t="shared" si="9"/>
        <v>0.34028666666666668</v>
      </c>
      <c r="B114" s="28">
        <f t="shared" si="13"/>
        <v>841</v>
      </c>
      <c r="E114" s="33"/>
      <c r="G114" s="278">
        <f t="shared" si="8"/>
        <v>0.27189999999999998</v>
      </c>
      <c r="H114" s="65">
        <f t="shared" si="10"/>
        <v>840</v>
      </c>
      <c r="I114" s="65"/>
      <c r="J114" s="65"/>
      <c r="K114" s="273"/>
      <c r="L114" s="65"/>
      <c r="M114" s="278">
        <f t="shared" si="11"/>
        <v>0.26234285714285716</v>
      </c>
      <c r="N114" s="65">
        <f t="shared" si="12"/>
        <v>840</v>
      </c>
      <c r="O114" s="65"/>
      <c r="P114" s="65"/>
      <c r="Q114" s="273"/>
      <c r="R114" s="65"/>
      <c r="S114" s="65"/>
      <c r="T114" s="65"/>
      <c r="U114" s="65"/>
      <c r="V114" s="65"/>
      <c r="W114" s="65"/>
      <c r="X114" s="265"/>
      <c r="Y114" s="265"/>
    </row>
    <row r="115" spans="1:25" x14ac:dyDescent="0.35">
      <c r="A115" s="38">
        <f t="shared" si="9"/>
        <v>0.34177333333333332</v>
      </c>
      <c r="B115" s="28">
        <f t="shared" si="13"/>
        <v>842</v>
      </c>
      <c r="E115" s="33"/>
      <c r="G115" s="278">
        <f t="shared" si="8"/>
        <v>0.27264333333333335</v>
      </c>
      <c r="H115" s="65">
        <f t="shared" si="10"/>
        <v>841</v>
      </c>
      <c r="I115" s="65"/>
      <c r="J115" s="65"/>
      <c r="K115" s="273"/>
      <c r="L115" s="65"/>
      <c r="M115" s="278">
        <f t="shared" si="11"/>
        <v>0.26297999999999999</v>
      </c>
      <c r="N115" s="65">
        <f t="shared" si="12"/>
        <v>841</v>
      </c>
      <c r="O115" s="65"/>
      <c r="P115" s="65"/>
      <c r="Q115" s="273"/>
      <c r="R115" s="65"/>
      <c r="S115" s="65"/>
      <c r="T115" s="65"/>
      <c r="U115" s="65"/>
      <c r="V115" s="65"/>
      <c r="W115" s="65"/>
      <c r="X115" s="265"/>
      <c r="Y115" s="265"/>
    </row>
    <row r="116" spans="1:25" x14ac:dyDescent="0.35">
      <c r="A116" s="38">
        <f t="shared" si="9"/>
        <v>0.34326000000000001</v>
      </c>
      <c r="B116" s="28">
        <f t="shared" si="13"/>
        <v>843</v>
      </c>
      <c r="E116" s="33"/>
      <c r="G116" s="278">
        <f t="shared" si="8"/>
        <v>0.27338666666666667</v>
      </c>
      <c r="H116" s="65">
        <f t="shared" si="10"/>
        <v>842</v>
      </c>
      <c r="I116" s="65"/>
      <c r="J116" s="65"/>
      <c r="K116" s="273"/>
      <c r="L116" s="65"/>
      <c r="M116" s="278">
        <f t="shared" si="11"/>
        <v>0.26361714285714288</v>
      </c>
      <c r="N116" s="65">
        <f t="shared" si="12"/>
        <v>842</v>
      </c>
      <c r="O116" s="65"/>
      <c r="P116" s="65"/>
      <c r="Q116" s="273"/>
      <c r="R116" s="65"/>
      <c r="S116" s="65"/>
      <c r="T116" s="65"/>
      <c r="U116" s="65"/>
      <c r="V116" s="65"/>
      <c r="W116" s="65"/>
      <c r="X116" s="265"/>
      <c r="Y116" s="265"/>
    </row>
    <row r="117" spans="1:25" x14ac:dyDescent="0.35">
      <c r="A117" s="38">
        <f t="shared" si="9"/>
        <v>0.34474666666666665</v>
      </c>
      <c r="B117" s="28">
        <f t="shared" si="13"/>
        <v>844</v>
      </c>
      <c r="E117" s="33"/>
      <c r="G117" s="278">
        <f t="shared" si="8"/>
        <v>0.27412999999999998</v>
      </c>
      <c r="H117" s="65">
        <f t="shared" si="10"/>
        <v>843</v>
      </c>
      <c r="I117" s="65"/>
      <c r="J117" s="65"/>
      <c r="K117" s="273"/>
      <c r="L117" s="65"/>
      <c r="M117" s="278">
        <f t="shared" si="11"/>
        <v>0.26425428571428572</v>
      </c>
      <c r="N117" s="65">
        <f t="shared" si="12"/>
        <v>843</v>
      </c>
      <c r="O117" s="65"/>
      <c r="P117" s="65"/>
      <c r="Q117" s="273"/>
      <c r="R117" s="65"/>
      <c r="S117" s="65"/>
      <c r="T117" s="65"/>
      <c r="U117" s="65"/>
      <c r="V117" s="65"/>
      <c r="W117" s="65"/>
      <c r="X117" s="265"/>
      <c r="Y117" s="265"/>
    </row>
    <row r="118" spans="1:25" x14ac:dyDescent="0.35">
      <c r="A118" s="38">
        <f t="shared" si="9"/>
        <v>0.34623333333333334</v>
      </c>
      <c r="B118" s="28">
        <f t="shared" si="13"/>
        <v>845</v>
      </c>
      <c r="E118" s="33"/>
      <c r="G118" s="278">
        <f t="shared" si="8"/>
        <v>0.2748733333333333</v>
      </c>
      <c r="H118" s="65">
        <f t="shared" si="10"/>
        <v>844</v>
      </c>
      <c r="I118" s="65"/>
      <c r="J118" s="65"/>
      <c r="K118" s="273"/>
      <c r="L118" s="65"/>
      <c r="M118" s="278">
        <f t="shared" si="11"/>
        <v>0.26489142857142861</v>
      </c>
      <c r="N118" s="65">
        <f t="shared" si="12"/>
        <v>844</v>
      </c>
      <c r="O118" s="65"/>
      <c r="P118" s="65"/>
      <c r="Q118" s="273"/>
      <c r="R118" s="65"/>
      <c r="S118" s="65"/>
      <c r="T118" s="65"/>
      <c r="U118" s="65"/>
      <c r="V118" s="65"/>
      <c r="W118" s="65"/>
      <c r="X118" s="265"/>
      <c r="Y118" s="265"/>
    </row>
    <row r="119" spans="1:25" x14ac:dyDescent="0.35">
      <c r="A119" s="38">
        <f t="shared" si="9"/>
        <v>0.34771999999999997</v>
      </c>
      <c r="B119" s="28">
        <f t="shared" si="13"/>
        <v>846</v>
      </c>
      <c r="E119" s="33"/>
      <c r="G119" s="278">
        <f t="shared" si="8"/>
        <v>0.27561666666666668</v>
      </c>
      <c r="H119" s="65">
        <f t="shared" si="10"/>
        <v>845</v>
      </c>
      <c r="I119" s="65"/>
      <c r="J119" s="65"/>
      <c r="K119" s="273"/>
      <c r="L119" s="65"/>
      <c r="M119" s="278">
        <f t="shared" si="11"/>
        <v>0.26552857142857145</v>
      </c>
      <c r="N119" s="65">
        <f t="shared" si="12"/>
        <v>845</v>
      </c>
      <c r="O119" s="65"/>
      <c r="P119" s="65"/>
      <c r="Q119" s="273"/>
      <c r="R119" s="65"/>
      <c r="S119" s="65"/>
      <c r="T119" s="65"/>
      <c r="U119" s="65"/>
      <c r="V119" s="65"/>
      <c r="W119" s="65"/>
      <c r="X119" s="265"/>
      <c r="Y119" s="265"/>
    </row>
    <row r="120" spans="1:25" x14ac:dyDescent="0.35">
      <c r="A120" s="38">
        <f t="shared" si="9"/>
        <v>0.34920666666666667</v>
      </c>
      <c r="B120" s="28">
        <f t="shared" si="13"/>
        <v>847</v>
      </c>
      <c r="E120" s="33"/>
      <c r="G120" s="278">
        <f t="shared" si="8"/>
        <v>0.27635999999999999</v>
      </c>
      <c r="H120" s="65">
        <f t="shared" si="10"/>
        <v>846</v>
      </c>
      <c r="I120" s="65"/>
      <c r="J120" s="65"/>
      <c r="K120" s="273"/>
      <c r="L120" s="65"/>
      <c r="M120" s="278">
        <f t="shared" si="11"/>
        <v>0.26616571428571428</v>
      </c>
      <c r="N120" s="65">
        <f t="shared" si="12"/>
        <v>846</v>
      </c>
      <c r="O120" s="65"/>
      <c r="P120" s="65"/>
      <c r="Q120" s="273"/>
      <c r="R120" s="65"/>
      <c r="S120" s="65"/>
      <c r="T120" s="65"/>
      <c r="U120" s="65"/>
      <c r="V120" s="65"/>
      <c r="W120" s="65"/>
      <c r="X120" s="265"/>
      <c r="Y120" s="265"/>
    </row>
    <row r="121" spans="1:25" x14ac:dyDescent="0.35">
      <c r="A121" s="38">
        <f t="shared" si="9"/>
        <v>0.35069333333333336</v>
      </c>
      <c r="B121" s="28">
        <f t="shared" si="13"/>
        <v>848</v>
      </c>
      <c r="E121" s="33"/>
      <c r="G121" s="278">
        <f t="shared" si="8"/>
        <v>0.27710333333333331</v>
      </c>
      <c r="H121" s="65">
        <f t="shared" si="10"/>
        <v>847</v>
      </c>
      <c r="I121" s="65"/>
      <c r="J121" s="65"/>
      <c r="K121" s="273"/>
      <c r="L121" s="65"/>
      <c r="M121" s="278">
        <f t="shared" si="11"/>
        <v>0.26680285714285717</v>
      </c>
      <c r="N121" s="65">
        <f t="shared" si="12"/>
        <v>847</v>
      </c>
      <c r="O121" s="65"/>
      <c r="P121" s="65"/>
      <c r="Q121" s="273"/>
      <c r="R121" s="65"/>
      <c r="S121" s="65"/>
      <c r="T121" s="65"/>
      <c r="U121" s="65"/>
      <c r="V121" s="65"/>
      <c r="W121" s="65"/>
      <c r="X121" s="265"/>
      <c r="Y121" s="265"/>
    </row>
    <row r="122" spans="1:25" x14ac:dyDescent="0.35">
      <c r="A122" s="38">
        <f t="shared" si="9"/>
        <v>0.35217999999999999</v>
      </c>
      <c r="B122" s="28">
        <f t="shared" si="13"/>
        <v>849</v>
      </c>
      <c r="E122" s="33"/>
      <c r="G122" s="278">
        <f t="shared" si="8"/>
        <v>0.27784666666666669</v>
      </c>
      <c r="H122" s="65">
        <f t="shared" si="10"/>
        <v>848</v>
      </c>
      <c r="I122" s="65"/>
      <c r="J122" s="65"/>
      <c r="K122" s="273"/>
      <c r="L122" s="65"/>
      <c r="M122" s="278">
        <f t="shared" si="11"/>
        <v>0.26744000000000001</v>
      </c>
      <c r="N122" s="65">
        <f t="shared" si="12"/>
        <v>848</v>
      </c>
      <c r="O122" s="65"/>
      <c r="P122" s="65"/>
      <c r="Q122" s="273"/>
      <c r="R122" s="65"/>
      <c r="S122" s="65"/>
      <c r="T122" s="65"/>
      <c r="U122" s="65"/>
      <c r="V122" s="65"/>
      <c r="W122" s="65"/>
      <c r="X122" s="265"/>
      <c r="Y122" s="265"/>
    </row>
    <row r="123" spans="1:25" x14ac:dyDescent="0.35">
      <c r="A123" s="38">
        <f t="shared" si="9"/>
        <v>0.35366666666666668</v>
      </c>
      <c r="B123" s="28">
        <f t="shared" si="13"/>
        <v>850</v>
      </c>
      <c r="E123" s="33"/>
      <c r="G123" s="278">
        <f t="shared" si="8"/>
        <v>0.27859</v>
      </c>
      <c r="H123" s="65">
        <f t="shared" si="10"/>
        <v>849</v>
      </c>
      <c r="I123" s="65"/>
      <c r="J123" s="65"/>
      <c r="K123" s="273"/>
      <c r="L123" s="65"/>
      <c r="M123" s="278">
        <f t="shared" si="11"/>
        <v>0.26807714285714285</v>
      </c>
      <c r="N123" s="65">
        <f t="shared" si="12"/>
        <v>849</v>
      </c>
      <c r="O123" s="65"/>
      <c r="P123" s="65"/>
      <c r="Q123" s="273"/>
      <c r="R123" s="65"/>
      <c r="S123" s="65"/>
      <c r="T123" s="65"/>
      <c r="U123" s="65"/>
      <c r="V123" s="65"/>
      <c r="W123" s="65"/>
      <c r="X123" s="265"/>
      <c r="Y123" s="265"/>
    </row>
    <row r="124" spans="1:25" x14ac:dyDescent="0.35">
      <c r="A124" s="38">
        <f t="shared" si="9"/>
        <v>0.35515333333333332</v>
      </c>
      <c r="B124" s="28">
        <f t="shared" si="13"/>
        <v>851</v>
      </c>
      <c r="E124" s="33"/>
      <c r="G124" s="278">
        <f t="shared" si="8"/>
        <v>0.27933333333333332</v>
      </c>
      <c r="H124" s="65">
        <f t="shared" si="10"/>
        <v>850</v>
      </c>
      <c r="I124" s="65"/>
      <c r="J124" s="65"/>
      <c r="K124" s="273"/>
      <c r="L124" s="65"/>
      <c r="M124" s="278">
        <f t="shared" si="11"/>
        <v>0.26871428571428574</v>
      </c>
      <c r="N124" s="65">
        <f t="shared" si="12"/>
        <v>850</v>
      </c>
      <c r="O124" s="65"/>
      <c r="P124" s="65"/>
      <c r="Q124" s="273"/>
      <c r="R124" s="65"/>
      <c r="S124" s="65"/>
      <c r="T124" s="65"/>
      <c r="U124" s="65"/>
      <c r="V124" s="65"/>
      <c r="W124" s="65"/>
      <c r="X124" s="265"/>
      <c r="Y124" s="265"/>
    </row>
    <row r="125" spans="1:25" x14ac:dyDescent="0.35">
      <c r="A125" s="38">
        <f t="shared" si="9"/>
        <v>0.35664000000000001</v>
      </c>
      <c r="B125" s="28">
        <f t="shared" si="13"/>
        <v>852</v>
      </c>
      <c r="E125" s="33"/>
      <c r="G125" s="278">
        <f t="shared" si="8"/>
        <v>0.28007666666666664</v>
      </c>
      <c r="H125" s="65">
        <f t="shared" si="10"/>
        <v>851</v>
      </c>
      <c r="I125" s="65"/>
      <c r="J125" s="65"/>
      <c r="K125" s="273"/>
      <c r="L125" s="65"/>
      <c r="M125" s="278">
        <f t="shared" si="11"/>
        <v>0.26935142857142857</v>
      </c>
      <c r="N125" s="65">
        <f t="shared" si="12"/>
        <v>851</v>
      </c>
      <c r="O125" s="65"/>
      <c r="P125" s="65"/>
      <c r="Q125" s="273"/>
      <c r="R125" s="65"/>
      <c r="S125" s="65"/>
      <c r="T125" s="65"/>
      <c r="U125" s="65"/>
      <c r="V125" s="65"/>
      <c r="W125" s="65"/>
      <c r="X125" s="265"/>
      <c r="Y125" s="265"/>
    </row>
    <row r="126" spans="1:25" x14ac:dyDescent="0.35">
      <c r="A126" s="38">
        <f t="shared" si="9"/>
        <v>0.35812666666666665</v>
      </c>
      <c r="B126" s="28">
        <f t="shared" si="13"/>
        <v>853</v>
      </c>
      <c r="E126" s="33"/>
      <c r="G126" s="278">
        <f t="shared" si="8"/>
        <v>0.28082000000000001</v>
      </c>
      <c r="H126" s="65">
        <f t="shared" si="10"/>
        <v>852</v>
      </c>
      <c r="I126" s="65"/>
      <c r="J126" s="65"/>
      <c r="K126" s="273"/>
      <c r="L126" s="65"/>
      <c r="M126" s="278">
        <f t="shared" si="11"/>
        <v>0.26998857142857147</v>
      </c>
      <c r="N126" s="65">
        <f t="shared" si="12"/>
        <v>852</v>
      </c>
      <c r="O126" s="65"/>
      <c r="P126" s="65"/>
      <c r="Q126" s="273"/>
      <c r="R126" s="65"/>
      <c r="S126" s="65"/>
      <c r="T126" s="65"/>
      <c r="U126" s="65"/>
      <c r="V126" s="65"/>
      <c r="W126" s="65"/>
      <c r="X126" s="265"/>
      <c r="Y126" s="265"/>
    </row>
    <row r="127" spans="1:25" x14ac:dyDescent="0.35">
      <c r="A127" s="38">
        <f t="shared" si="9"/>
        <v>0.35961333333333334</v>
      </c>
      <c r="B127" s="28">
        <f t="shared" si="13"/>
        <v>854</v>
      </c>
      <c r="E127" s="33"/>
      <c r="G127" s="278">
        <f t="shared" si="8"/>
        <v>0.28156333333333333</v>
      </c>
      <c r="H127" s="65">
        <f t="shared" si="10"/>
        <v>853</v>
      </c>
      <c r="I127" s="65"/>
      <c r="J127" s="65"/>
      <c r="K127" s="273"/>
      <c r="L127" s="65"/>
      <c r="M127" s="278">
        <f t="shared" si="11"/>
        <v>0.2706257142857143</v>
      </c>
      <c r="N127" s="65">
        <f t="shared" si="12"/>
        <v>853</v>
      </c>
      <c r="O127" s="65"/>
      <c r="P127" s="65"/>
      <c r="Q127" s="273"/>
      <c r="R127" s="65"/>
      <c r="S127" s="65"/>
      <c r="T127" s="65"/>
      <c r="U127" s="65"/>
      <c r="V127" s="65"/>
      <c r="W127" s="65"/>
      <c r="X127" s="265"/>
      <c r="Y127" s="265"/>
    </row>
    <row r="128" spans="1:25" x14ac:dyDescent="0.35">
      <c r="A128" s="38">
        <f t="shared" si="9"/>
        <v>0.36109999999999998</v>
      </c>
      <c r="B128" s="28">
        <f t="shared" si="13"/>
        <v>855</v>
      </c>
      <c r="E128" s="33"/>
      <c r="G128" s="278">
        <f t="shared" si="8"/>
        <v>0.28230666666666665</v>
      </c>
      <c r="H128" s="65">
        <f t="shared" si="10"/>
        <v>854</v>
      </c>
      <c r="I128" s="65"/>
      <c r="J128" s="65"/>
      <c r="K128" s="273"/>
      <c r="L128" s="65"/>
      <c r="M128" s="278">
        <f t="shared" si="11"/>
        <v>0.27126285714285714</v>
      </c>
      <c r="N128" s="65">
        <f t="shared" si="12"/>
        <v>854</v>
      </c>
      <c r="O128" s="65"/>
      <c r="P128" s="65"/>
      <c r="Q128" s="273"/>
      <c r="R128" s="65"/>
      <c r="S128" s="65"/>
      <c r="T128" s="65"/>
      <c r="U128" s="65"/>
      <c r="V128" s="65"/>
      <c r="W128" s="65"/>
      <c r="X128" s="265"/>
      <c r="Y128" s="265"/>
    </row>
    <row r="129" spans="1:25" x14ac:dyDescent="0.35">
      <c r="A129" s="38">
        <f t="shared" si="9"/>
        <v>0.36258666666666667</v>
      </c>
      <c r="B129" s="28">
        <f t="shared" si="13"/>
        <v>856</v>
      </c>
      <c r="E129" s="33"/>
      <c r="G129" s="278">
        <f t="shared" si="8"/>
        <v>0.28305000000000002</v>
      </c>
      <c r="H129" s="65">
        <f t="shared" si="10"/>
        <v>855</v>
      </c>
      <c r="I129" s="65"/>
      <c r="J129" s="65"/>
      <c r="K129" s="273"/>
      <c r="L129" s="65"/>
      <c r="M129" s="278">
        <f t="shared" si="11"/>
        <v>0.27190000000000003</v>
      </c>
      <c r="N129" s="65">
        <f t="shared" si="12"/>
        <v>855</v>
      </c>
      <c r="O129" s="65"/>
      <c r="P129" s="65"/>
      <c r="Q129" s="273"/>
      <c r="R129" s="65"/>
      <c r="S129" s="65"/>
      <c r="T129" s="65"/>
      <c r="U129" s="65"/>
      <c r="V129" s="65"/>
      <c r="W129" s="65"/>
      <c r="X129" s="265"/>
      <c r="Y129" s="265"/>
    </row>
    <row r="130" spans="1:25" x14ac:dyDescent="0.35">
      <c r="A130" s="38">
        <f t="shared" si="9"/>
        <v>0.36407333333333336</v>
      </c>
      <c r="B130" s="28">
        <f t="shared" si="13"/>
        <v>857</v>
      </c>
      <c r="E130" s="33"/>
      <c r="G130" s="278">
        <f t="shared" si="8"/>
        <v>0.28379333333333334</v>
      </c>
      <c r="H130" s="65">
        <f t="shared" si="10"/>
        <v>856</v>
      </c>
      <c r="I130" s="65"/>
      <c r="J130" s="65"/>
      <c r="K130" s="273"/>
      <c r="L130" s="65"/>
      <c r="M130" s="278">
        <f t="shared" si="11"/>
        <v>0.27253714285714287</v>
      </c>
      <c r="N130" s="65">
        <f t="shared" si="12"/>
        <v>856</v>
      </c>
      <c r="O130" s="65"/>
      <c r="P130" s="65"/>
      <c r="Q130" s="273"/>
      <c r="R130" s="65"/>
      <c r="S130" s="65"/>
      <c r="T130" s="65"/>
      <c r="U130" s="65"/>
      <c r="V130" s="65"/>
      <c r="W130" s="65"/>
      <c r="X130" s="265"/>
      <c r="Y130" s="265"/>
    </row>
    <row r="131" spans="1:25" x14ac:dyDescent="0.35">
      <c r="A131" s="38">
        <f t="shared" si="9"/>
        <v>0.36556</v>
      </c>
      <c r="B131" s="28">
        <f t="shared" si="13"/>
        <v>858</v>
      </c>
      <c r="E131" s="33"/>
      <c r="G131" s="278">
        <f t="shared" si="8"/>
        <v>0.28453666666666666</v>
      </c>
      <c r="H131" s="65">
        <f t="shared" si="10"/>
        <v>857</v>
      </c>
      <c r="I131" s="65"/>
      <c r="J131" s="65"/>
      <c r="K131" s="273"/>
      <c r="L131" s="65"/>
      <c r="M131" s="278">
        <f t="shared" si="11"/>
        <v>0.2731742857142857</v>
      </c>
      <c r="N131" s="65">
        <f t="shared" si="12"/>
        <v>857</v>
      </c>
      <c r="O131" s="65"/>
      <c r="P131" s="65"/>
      <c r="Q131" s="273"/>
      <c r="R131" s="65"/>
      <c r="S131" s="65"/>
      <c r="T131" s="65"/>
      <c r="U131" s="65"/>
      <c r="V131" s="65"/>
      <c r="W131" s="65"/>
      <c r="X131" s="265"/>
      <c r="Y131" s="265"/>
    </row>
    <row r="132" spans="1:25" x14ac:dyDescent="0.35">
      <c r="A132" s="38">
        <f t="shared" si="9"/>
        <v>0.36704666666666669</v>
      </c>
      <c r="B132" s="28">
        <f t="shared" si="13"/>
        <v>859</v>
      </c>
      <c r="E132" s="33"/>
      <c r="G132" s="278">
        <f t="shared" si="8"/>
        <v>0.28527999999999998</v>
      </c>
      <c r="H132" s="65">
        <f t="shared" si="10"/>
        <v>858</v>
      </c>
      <c r="I132" s="65"/>
      <c r="J132" s="65"/>
      <c r="K132" s="273"/>
      <c r="L132" s="65"/>
      <c r="M132" s="278">
        <f t="shared" si="11"/>
        <v>0.27381142857142859</v>
      </c>
      <c r="N132" s="65">
        <f t="shared" si="12"/>
        <v>858</v>
      </c>
      <c r="O132" s="65"/>
      <c r="P132" s="65"/>
      <c r="Q132" s="273"/>
      <c r="R132" s="65"/>
      <c r="S132" s="65"/>
      <c r="T132" s="65"/>
      <c r="U132" s="65"/>
      <c r="V132" s="65"/>
      <c r="W132" s="65"/>
      <c r="X132" s="265"/>
      <c r="Y132" s="265"/>
    </row>
    <row r="133" spans="1:25" x14ac:dyDescent="0.35">
      <c r="A133" s="38">
        <f t="shared" si="9"/>
        <v>0.36853333333333332</v>
      </c>
      <c r="B133" s="28">
        <f t="shared" si="13"/>
        <v>860</v>
      </c>
      <c r="E133" s="33"/>
      <c r="G133" s="278">
        <f t="shared" si="8"/>
        <v>0.28602333333333335</v>
      </c>
      <c r="H133" s="65">
        <f t="shared" si="10"/>
        <v>859</v>
      </c>
      <c r="I133" s="65"/>
      <c r="J133" s="65"/>
      <c r="K133" s="273"/>
      <c r="L133" s="65"/>
      <c r="M133" s="278">
        <f t="shared" si="11"/>
        <v>0.27444857142857143</v>
      </c>
      <c r="N133" s="65">
        <f t="shared" si="12"/>
        <v>859</v>
      </c>
      <c r="O133" s="65"/>
      <c r="P133" s="65"/>
      <c r="Q133" s="273"/>
      <c r="R133" s="65"/>
      <c r="S133" s="65"/>
      <c r="T133" s="65"/>
      <c r="U133" s="65"/>
      <c r="V133" s="65"/>
      <c r="W133" s="65"/>
      <c r="X133" s="265"/>
      <c r="Y133" s="265"/>
    </row>
    <row r="134" spans="1:25" x14ac:dyDescent="0.35">
      <c r="A134" s="38">
        <f t="shared" si="9"/>
        <v>0.37002000000000002</v>
      </c>
      <c r="B134" s="28">
        <f t="shared" si="13"/>
        <v>861</v>
      </c>
      <c r="E134" s="33"/>
      <c r="G134" s="278">
        <f t="shared" si="8"/>
        <v>0.28676666666666667</v>
      </c>
      <c r="H134" s="65">
        <f t="shared" si="10"/>
        <v>860</v>
      </c>
      <c r="I134" s="65"/>
      <c r="J134" s="65"/>
      <c r="K134" s="273"/>
      <c r="L134" s="65"/>
      <c r="M134" s="278">
        <f t="shared" si="11"/>
        <v>0.27508571428571432</v>
      </c>
      <c r="N134" s="65">
        <f t="shared" si="12"/>
        <v>860</v>
      </c>
      <c r="O134" s="65"/>
      <c r="P134" s="65"/>
      <c r="Q134" s="273"/>
      <c r="R134" s="65"/>
      <c r="S134" s="65"/>
      <c r="T134" s="65"/>
      <c r="U134" s="65"/>
      <c r="V134" s="65"/>
      <c r="W134" s="65"/>
      <c r="X134" s="265"/>
      <c r="Y134" s="265"/>
    </row>
    <row r="135" spans="1:25" x14ac:dyDescent="0.35">
      <c r="A135" s="38">
        <f t="shared" si="9"/>
        <v>0.37150666666666665</v>
      </c>
      <c r="B135" s="28">
        <f t="shared" si="13"/>
        <v>862</v>
      </c>
      <c r="E135" s="33"/>
      <c r="G135" s="278">
        <f t="shared" si="8"/>
        <v>0.28750999999999999</v>
      </c>
      <c r="H135" s="65">
        <f t="shared" si="10"/>
        <v>861</v>
      </c>
      <c r="I135" s="65"/>
      <c r="J135" s="65"/>
      <c r="K135" s="273"/>
      <c r="L135" s="65"/>
      <c r="M135" s="278">
        <f t="shared" si="11"/>
        <v>0.27572285714285716</v>
      </c>
      <c r="N135" s="65">
        <f t="shared" si="12"/>
        <v>861</v>
      </c>
      <c r="O135" s="65"/>
      <c r="P135" s="65"/>
      <c r="Q135" s="273"/>
      <c r="R135" s="65"/>
      <c r="S135" s="65"/>
      <c r="T135" s="65"/>
      <c r="U135" s="65"/>
      <c r="V135" s="65"/>
      <c r="W135" s="65"/>
      <c r="X135" s="265"/>
      <c r="Y135" s="265"/>
    </row>
    <row r="136" spans="1:25" x14ac:dyDescent="0.35">
      <c r="A136" s="38">
        <f t="shared" si="9"/>
        <v>0.37299333333333334</v>
      </c>
      <c r="B136" s="28">
        <f t="shared" si="13"/>
        <v>863</v>
      </c>
      <c r="E136" s="33"/>
      <c r="G136" s="278">
        <f t="shared" si="8"/>
        <v>0.28825333333333331</v>
      </c>
      <c r="H136" s="65">
        <f t="shared" si="10"/>
        <v>862</v>
      </c>
      <c r="I136" s="65"/>
      <c r="J136" s="65"/>
      <c r="K136" s="273"/>
      <c r="L136" s="65"/>
      <c r="M136" s="278">
        <f t="shared" si="11"/>
        <v>0.27635999999999999</v>
      </c>
      <c r="N136" s="65">
        <f t="shared" si="12"/>
        <v>862</v>
      </c>
      <c r="O136" s="65"/>
      <c r="P136" s="65"/>
      <c r="Q136" s="273"/>
      <c r="R136" s="65"/>
      <c r="S136" s="65"/>
      <c r="T136" s="65"/>
      <c r="U136" s="65"/>
      <c r="V136" s="65"/>
      <c r="W136" s="65"/>
      <c r="X136" s="265"/>
      <c r="Y136" s="265"/>
    </row>
    <row r="137" spans="1:25" x14ac:dyDescent="0.35">
      <c r="A137" s="38">
        <f t="shared" si="9"/>
        <v>0.37447999999999998</v>
      </c>
      <c r="B137" s="28">
        <f t="shared" si="13"/>
        <v>864</v>
      </c>
      <c r="E137" s="33"/>
      <c r="G137" s="278">
        <f t="shared" si="8"/>
        <v>0.28899666666666668</v>
      </c>
      <c r="H137" s="65">
        <f t="shared" si="10"/>
        <v>863</v>
      </c>
      <c r="I137" s="65"/>
      <c r="J137" s="65"/>
      <c r="K137" s="273"/>
      <c r="L137" s="65"/>
      <c r="M137" s="278">
        <f t="shared" si="11"/>
        <v>0.27699714285714289</v>
      </c>
      <c r="N137" s="65">
        <f t="shared" si="12"/>
        <v>863</v>
      </c>
      <c r="O137" s="65"/>
      <c r="P137" s="65"/>
      <c r="Q137" s="273"/>
      <c r="R137" s="65"/>
      <c r="S137" s="65"/>
      <c r="T137" s="65"/>
      <c r="U137" s="65"/>
      <c r="V137" s="65"/>
      <c r="W137" s="65"/>
      <c r="X137" s="265"/>
      <c r="Y137" s="265"/>
    </row>
    <row r="138" spans="1:25" x14ac:dyDescent="0.35">
      <c r="A138" s="38">
        <f t="shared" si="9"/>
        <v>0.37596666666666667</v>
      </c>
      <c r="B138" s="28">
        <f t="shared" si="13"/>
        <v>865</v>
      </c>
      <c r="E138" s="33"/>
      <c r="G138" s="278">
        <f t="shared" si="8"/>
        <v>0.28974</v>
      </c>
      <c r="H138" s="65">
        <f t="shared" si="10"/>
        <v>864</v>
      </c>
      <c r="I138" s="65"/>
      <c r="J138" s="65"/>
      <c r="K138" s="273"/>
      <c r="L138" s="65"/>
      <c r="M138" s="278">
        <f t="shared" si="11"/>
        <v>0.27763428571428572</v>
      </c>
      <c r="N138" s="65">
        <f t="shared" si="12"/>
        <v>864</v>
      </c>
      <c r="O138" s="65"/>
      <c r="P138" s="65"/>
      <c r="Q138" s="273"/>
      <c r="R138" s="65"/>
      <c r="S138" s="65"/>
      <c r="T138" s="65"/>
      <c r="U138" s="65"/>
      <c r="V138" s="65"/>
      <c r="W138" s="65"/>
      <c r="X138" s="265"/>
      <c r="Y138" s="265"/>
    </row>
    <row r="139" spans="1:25" x14ac:dyDescent="0.35">
      <c r="A139" s="38">
        <f t="shared" si="9"/>
        <v>0.37745333333333336</v>
      </c>
      <c r="B139" s="28">
        <f t="shared" si="13"/>
        <v>866</v>
      </c>
      <c r="E139" s="33"/>
      <c r="G139" s="278">
        <f t="shared" si="8"/>
        <v>0.29048333333333332</v>
      </c>
      <c r="H139" s="65">
        <f t="shared" si="10"/>
        <v>865</v>
      </c>
      <c r="I139" s="65"/>
      <c r="J139" s="65"/>
      <c r="K139" s="273"/>
      <c r="L139" s="65"/>
      <c r="M139" s="278">
        <f t="shared" si="11"/>
        <v>0.27827142857142856</v>
      </c>
      <c r="N139" s="65">
        <f t="shared" si="12"/>
        <v>865</v>
      </c>
      <c r="O139" s="65"/>
      <c r="P139" s="65"/>
      <c r="Q139" s="273"/>
      <c r="R139" s="65"/>
      <c r="S139" s="65"/>
      <c r="T139" s="65"/>
      <c r="U139" s="65"/>
      <c r="V139" s="65"/>
      <c r="W139" s="65"/>
      <c r="X139" s="265"/>
      <c r="Y139" s="265"/>
    </row>
    <row r="140" spans="1:25" x14ac:dyDescent="0.35">
      <c r="A140" s="38">
        <f t="shared" si="9"/>
        <v>0.37894</v>
      </c>
      <c r="B140" s="28">
        <f t="shared" si="13"/>
        <v>867</v>
      </c>
      <c r="E140" s="33"/>
      <c r="G140" s="278">
        <f t="shared" si="8"/>
        <v>0.29122666666666669</v>
      </c>
      <c r="H140" s="65">
        <f t="shared" si="10"/>
        <v>866</v>
      </c>
      <c r="I140" s="65"/>
      <c r="J140" s="65"/>
      <c r="K140" s="273"/>
      <c r="L140" s="65"/>
      <c r="M140" s="278">
        <f t="shared" si="11"/>
        <v>0.27890857142857145</v>
      </c>
      <c r="N140" s="65">
        <f t="shared" si="12"/>
        <v>866</v>
      </c>
      <c r="O140" s="65"/>
      <c r="P140" s="65"/>
      <c r="Q140" s="273"/>
      <c r="R140" s="65"/>
      <c r="S140" s="65"/>
      <c r="T140" s="65"/>
      <c r="U140" s="65"/>
      <c r="V140" s="65"/>
      <c r="W140" s="65"/>
      <c r="X140" s="265"/>
      <c r="Y140" s="265"/>
    </row>
    <row r="141" spans="1:25" x14ac:dyDescent="0.35">
      <c r="A141" s="38">
        <f t="shared" si="9"/>
        <v>0.38042666666666669</v>
      </c>
      <c r="B141" s="28">
        <f t="shared" si="13"/>
        <v>868</v>
      </c>
      <c r="E141" s="33"/>
      <c r="G141" s="278">
        <f t="shared" si="8"/>
        <v>0.29197000000000001</v>
      </c>
      <c r="H141" s="65">
        <f t="shared" si="10"/>
        <v>867</v>
      </c>
      <c r="I141" s="65"/>
      <c r="J141" s="65"/>
      <c r="K141" s="273"/>
      <c r="L141" s="65"/>
      <c r="M141" s="278">
        <f t="shared" si="11"/>
        <v>0.27954571428571429</v>
      </c>
      <c r="N141" s="65">
        <f t="shared" si="12"/>
        <v>867</v>
      </c>
      <c r="O141" s="65"/>
      <c r="P141" s="65"/>
      <c r="Q141" s="273"/>
      <c r="R141" s="65"/>
      <c r="S141" s="65"/>
      <c r="T141" s="65"/>
      <c r="U141" s="65"/>
      <c r="V141" s="65"/>
      <c r="W141" s="65"/>
      <c r="X141" s="265"/>
      <c r="Y141" s="265"/>
    </row>
    <row r="142" spans="1:25" x14ac:dyDescent="0.35">
      <c r="A142" s="38">
        <f t="shared" si="9"/>
        <v>0.38191333333333333</v>
      </c>
      <c r="B142" s="28">
        <f t="shared" si="13"/>
        <v>869</v>
      </c>
      <c r="E142" s="33"/>
      <c r="G142" s="278">
        <f t="shared" si="8"/>
        <v>0.29271333333333333</v>
      </c>
      <c r="H142" s="65">
        <f t="shared" si="10"/>
        <v>868</v>
      </c>
      <c r="I142" s="65"/>
      <c r="J142" s="65"/>
      <c r="K142" s="273"/>
      <c r="L142" s="65"/>
      <c r="M142" s="278">
        <f t="shared" si="11"/>
        <v>0.28018285714285718</v>
      </c>
      <c r="N142" s="65">
        <f t="shared" si="12"/>
        <v>868</v>
      </c>
      <c r="O142" s="65"/>
      <c r="P142" s="65"/>
      <c r="Q142" s="273"/>
      <c r="R142" s="65"/>
      <c r="S142" s="65"/>
      <c r="T142" s="65"/>
      <c r="U142" s="65"/>
      <c r="V142" s="65"/>
      <c r="W142" s="65"/>
      <c r="X142" s="265"/>
      <c r="Y142" s="265"/>
    </row>
    <row r="143" spans="1:25" x14ac:dyDescent="0.35">
      <c r="A143" s="38">
        <f t="shared" si="9"/>
        <v>0.38340000000000002</v>
      </c>
      <c r="B143" s="28">
        <f t="shared" si="13"/>
        <v>870</v>
      </c>
      <c r="E143" s="33"/>
      <c r="G143" s="278">
        <f t="shared" si="8"/>
        <v>0.29345666666666664</v>
      </c>
      <c r="H143" s="65">
        <f t="shared" si="10"/>
        <v>869</v>
      </c>
      <c r="I143" s="65"/>
      <c r="J143" s="65"/>
      <c r="K143" s="273"/>
      <c r="L143" s="65"/>
      <c r="M143" s="278">
        <f t="shared" si="11"/>
        <v>0.28082000000000001</v>
      </c>
      <c r="N143" s="65">
        <f t="shared" si="12"/>
        <v>869</v>
      </c>
      <c r="O143" s="65"/>
      <c r="P143" s="65"/>
      <c r="Q143" s="273"/>
      <c r="R143" s="65"/>
      <c r="S143" s="65"/>
      <c r="T143" s="65"/>
      <c r="U143" s="65"/>
      <c r="V143" s="65"/>
      <c r="W143" s="65"/>
      <c r="X143" s="265"/>
      <c r="Y143" s="265"/>
    </row>
    <row r="144" spans="1:25" x14ac:dyDescent="0.35">
      <c r="A144" s="38">
        <f t="shared" si="9"/>
        <v>0.38488666666666665</v>
      </c>
      <c r="B144" s="28">
        <f t="shared" si="13"/>
        <v>871</v>
      </c>
      <c r="E144" s="33"/>
      <c r="G144" s="278">
        <f t="shared" si="8"/>
        <v>0.29420000000000002</v>
      </c>
      <c r="H144" s="65">
        <f t="shared" si="10"/>
        <v>870</v>
      </c>
      <c r="I144" s="65"/>
      <c r="J144" s="65"/>
      <c r="K144" s="273"/>
      <c r="L144" s="65"/>
      <c r="M144" s="278">
        <f t="shared" si="11"/>
        <v>0.28145714285714285</v>
      </c>
      <c r="N144" s="65">
        <f t="shared" si="12"/>
        <v>870</v>
      </c>
      <c r="O144" s="65"/>
      <c r="P144" s="65"/>
      <c r="Q144" s="273"/>
      <c r="R144" s="65"/>
      <c r="S144" s="65"/>
      <c r="T144" s="65"/>
      <c r="U144" s="65"/>
      <c r="V144" s="65"/>
      <c r="W144" s="65"/>
      <c r="X144" s="265"/>
      <c r="Y144" s="265"/>
    </row>
    <row r="145" spans="1:25" x14ac:dyDescent="0.35">
      <c r="A145" s="38">
        <f t="shared" si="9"/>
        <v>0.38637333333333335</v>
      </c>
      <c r="B145" s="28">
        <f t="shared" si="13"/>
        <v>872</v>
      </c>
      <c r="E145" s="33"/>
      <c r="G145" s="278">
        <f t="shared" si="8"/>
        <v>0.29494333333333334</v>
      </c>
      <c r="H145" s="65">
        <f t="shared" si="10"/>
        <v>871</v>
      </c>
      <c r="I145" s="65"/>
      <c r="J145" s="65"/>
      <c r="K145" s="273"/>
      <c r="L145" s="65"/>
      <c r="M145" s="278">
        <f t="shared" si="11"/>
        <v>0.28209428571428574</v>
      </c>
      <c r="N145" s="65">
        <f t="shared" si="12"/>
        <v>871</v>
      </c>
      <c r="O145" s="65"/>
      <c r="P145" s="65"/>
      <c r="Q145" s="273"/>
      <c r="R145" s="65"/>
      <c r="S145" s="65"/>
      <c r="T145" s="65"/>
      <c r="U145" s="65"/>
      <c r="V145" s="65"/>
      <c r="W145" s="65"/>
      <c r="X145" s="265"/>
      <c r="Y145" s="265"/>
    </row>
    <row r="146" spans="1:25" x14ac:dyDescent="0.35">
      <c r="A146" s="38">
        <f t="shared" si="9"/>
        <v>0.38785999999999998</v>
      </c>
      <c r="B146" s="28">
        <f t="shared" si="13"/>
        <v>873</v>
      </c>
      <c r="E146" s="33"/>
      <c r="G146" s="278">
        <f t="shared" si="8"/>
        <v>0.29568666666666665</v>
      </c>
      <c r="H146" s="65">
        <f t="shared" si="10"/>
        <v>872</v>
      </c>
      <c r="I146" s="65"/>
      <c r="J146" s="65"/>
      <c r="K146" s="273"/>
      <c r="L146" s="65"/>
      <c r="M146" s="278">
        <f t="shared" si="11"/>
        <v>0.28273142857142858</v>
      </c>
      <c r="N146" s="65">
        <f t="shared" si="12"/>
        <v>872</v>
      </c>
      <c r="O146" s="65"/>
      <c r="P146" s="65"/>
      <c r="Q146" s="273"/>
      <c r="R146" s="65"/>
      <c r="S146" s="65"/>
      <c r="T146" s="65"/>
      <c r="U146" s="65"/>
      <c r="V146" s="65"/>
      <c r="W146" s="65"/>
      <c r="X146" s="265"/>
      <c r="Y146" s="265"/>
    </row>
    <row r="147" spans="1:25" x14ac:dyDescent="0.35">
      <c r="A147" s="38">
        <f t="shared" si="9"/>
        <v>0.38934666666666667</v>
      </c>
      <c r="B147" s="28">
        <f t="shared" si="13"/>
        <v>874</v>
      </c>
      <c r="E147" s="33"/>
      <c r="G147" s="278">
        <f t="shared" si="8"/>
        <v>0.29642999999999997</v>
      </c>
      <c r="H147" s="65">
        <f t="shared" si="10"/>
        <v>873</v>
      </c>
      <c r="I147" s="65"/>
      <c r="J147" s="65"/>
      <c r="K147" s="273"/>
      <c r="L147" s="65"/>
      <c r="M147" s="278">
        <f t="shared" si="11"/>
        <v>0.28336857142857147</v>
      </c>
      <c r="N147" s="65">
        <f t="shared" si="12"/>
        <v>873</v>
      </c>
      <c r="O147" s="65"/>
      <c r="P147" s="65"/>
      <c r="Q147" s="273"/>
      <c r="R147" s="65"/>
      <c r="S147" s="65"/>
      <c r="T147" s="65"/>
      <c r="U147" s="65"/>
      <c r="V147" s="65"/>
      <c r="W147" s="65"/>
      <c r="X147" s="265"/>
      <c r="Y147" s="265"/>
    </row>
    <row r="148" spans="1:25" x14ac:dyDescent="0.35">
      <c r="A148" s="38">
        <f t="shared" si="9"/>
        <v>0.39083333333333331</v>
      </c>
      <c r="B148" s="28">
        <f t="shared" si="13"/>
        <v>875</v>
      </c>
      <c r="E148" s="33"/>
      <c r="G148" s="278">
        <f t="shared" si="8"/>
        <v>0.29717333333333334</v>
      </c>
      <c r="H148" s="65">
        <f t="shared" si="10"/>
        <v>874</v>
      </c>
      <c r="I148" s="65"/>
      <c r="J148" s="65"/>
      <c r="K148" s="273"/>
      <c r="L148" s="65"/>
      <c r="M148" s="278">
        <f t="shared" si="11"/>
        <v>0.28400571428571431</v>
      </c>
      <c r="N148" s="65">
        <f t="shared" si="12"/>
        <v>874</v>
      </c>
      <c r="O148" s="65"/>
      <c r="P148" s="65"/>
      <c r="Q148" s="273"/>
      <c r="R148" s="65"/>
      <c r="S148" s="65"/>
      <c r="T148" s="65"/>
      <c r="U148" s="65"/>
      <c r="V148" s="65"/>
      <c r="W148" s="65"/>
      <c r="X148" s="265"/>
      <c r="Y148" s="265"/>
    </row>
    <row r="149" spans="1:25" x14ac:dyDescent="0.35">
      <c r="A149" s="38">
        <f t="shared" si="9"/>
        <v>0.39232</v>
      </c>
      <c r="B149" s="28">
        <f t="shared" si="13"/>
        <v>876</v>
      </c>
      <c r="E149" s="33"/>
      <c r="G149" s="278">
        <f t="shared" si="8"/>
        <v>0.29791666666666666</v>
      </c>
      <c r="H149" s="65">
        <f t="shared" si="10"/>
        <v>875</v>
      </c>
      <c r="I149" s="65"/>
      <c r="J149" s="65"/>
      <c r="K149" s="273"/>
      <c r="L149" s="65"/>
      <c r="M149" s="278">
        <f t="shared" si="11"/>
        <v>0.28464285714285714</v>
      </c>
      <c r="N149" s="65">
        <f t="shared" si="12"/>
        <v>875</v>
      </c>
      <c r="O149" s="65"/>
      <c r="P149" s="65"/>
      <c r="Q149" s="273"/>
      <c r="R149" s="65"/>
      <c r="S149" s="65"/>
      <c r="T149" s="65"/>
      <c r="U149" s="65"/>
      <c r="V149" s="65"/>
      <c r="W149" s="65"/>
      <c r="X149" s="265"/>
      <c r="Y149" s="265"/>
    </row>
    <row r="150" spans="1:25" x14ac:dyDescent="0.35">
      <c r="A150" s="38">
        <f t="shared" si="9"/>
        <v>0.39380666666666669</v>
      </c>
      <c r="B150" s="28">
        <f t="shared" si="13"/>
        <v>877</v>
      </c>
      <c r="E150" s="33"/>
      <c r="G150" s="278">
        <f t="shared" si="8"/>
        <v>0.29865999999999998</v>
      </c>
      <c r="H150" s="65">
        <f t="shared" si="10"/>
        <v>876</v>
      </c>
      <c r="I150" s="65"/>
      <c r="J150" s="65"/>
      <c r="K150" s="273"/>
      <c r="L150" s="65"/>
      <c r="M150" s="278">
        <f t="shared" si="11"/>
        <v>0.28528000000000003</v>
      </c>
      <c r="N150" s="65">
        <f t="shared" si="12"/>
        <v>876</v>
      </c>
      <c r="O150" s="65"/>
      <c r="P150" s="65"/>
      <c r="Q150" s="273"/>
      <c r="R150" s="65"/>
      <c r="S150" s="65"/>
      <c r="T150" s="65"/>
      <c r="U150" s="65"/>
      <c r="V150" s="65"/>
      <c r="W150" s="65"/>
      <c r="X150" s="265"/>
      <c r="Y150" s="265"/>
    </row>
    <row r="151" spans="1:25" x14ac:dyDescent="0.35">
      <c r="A151" s="38">
        <f t="shared" si="9"/>
        <v>0.39529333333333333</v>
      </c>
      <c r="B151" s="28">
        <f t="shared" si="13"/>
        <v>878</v>
      </c>
      <c r="E151" s="33"/>
      <c r="G151" s="278">
        <f t="shared" si="8"/>
        <v>0.29940333333333335</v>
      </c>
      <c r="H151" s="65">
        <f t="shared" si="10"/>
        <v>877</v>
      </c>
      <c r="I151" s="65"/>
      <c r="J151" s="65"/>
      <c r="K151" s="273"/>
      <c r="L151" s="65"/>
      <c r="M151" s="278">
        <f t="shared" si="11"/>
        <v>0.28591714285714287</v>
      </c>
      <c r="N151" s="65">
        <f t="shared" si="12"/>
        <v>877</v>
      </c>
      <c r="O151" s="65"/>
      <c r="P151" s="65"/>
      <c r="Q151" s="273"/>
      <c r="R151" s="65"/>
      <c r="S151" s="65"/>
      <c r="T151" s="65"/>
      <c r="U151" s="65"/>
      <c r="V151" s="65"/>
      <c r="W151" s="65"/>
      <c r="X151" s="265"/>
      <c r="Y151" s="265"/>
    </row>
    <row r="152" spans="1:25" x14ac:dyDescent="0.35">
      <c r="A152" s="38">
        <f t="shared" si="9"/>
        <v>0.39678000000000002</v>
      </c>
      <c r="B152" s="28">
        <f t="shared" si="13"/>
        <v>879</v>
      </c>
      <c r="E152" s="33"/>
      <c r="G152" s="278">
        <f t="shared" ref="G152:G215" si="14">(H152-$J$32)/$J$31</f>
        <v>0.30014666666666667</v>
      </c>
      <c r="H152" s="65">
        <f t="shared" si="10"/>
        <v>878</v>
      </c>
      <c r="I152" s="65"/>
      <c r="J152" s="65"/>
      <c r="K152" s="273"/>
      <c r="L152" s="65"/>
      <c r="M152" s="278">
        <f t="shared" si="11"/>
        <v>0.28655428571428571</v>
      </c>
      <c r="N152" s="65">
        <f t="shared" si="12"/>
        <v>878</v>
      </c>
      <c r="O152" s="65"/>
      <c r="P152" s="65"/>
      <c r="Q152" s="273"/>
      <c r="R152" s="65"/>
      <c r="S152" s="65"/>
      <c r="T152" s="65"/>
      <c r="U152" s="65"/>
      <c r="V152" s="65"/>
      <c r="W152" s="65"/>
      <c r="X152" s="265"/>
      <c r="Y152" s="265"/>
    </row>
    <row r="153" spans="1:25" x14ac:dyDescent="0.35">
      <c r="A153" s="38">
        <f t="shared" ref="A153:A173" si="15">(B153-$D$31)/$D$30</f>
        <v>0.39826666666666666</v>
      </c>
      <c r="B153" s="28">
        <f t="shared" si="13"/>
        <v>880</v>
      </c>
      <c r="E153" s="33"/>
      <c r="G153" s="278">
        <f t="shared" si="14"/>
        <v>0.30088999999999999</v>
      </c>
      <c r="H153" s="65">
        <f t="shared" ref="H153:H216" si="16">H152+$H$23</f>
        <v>879</v>
      </c>
      <c r="I153" s="65"/>
      <c r="J153" s="65"/>
      <c r="K153" s="273"/>
      <c r="L153" s="65"/>
      <c r="M153" s="278">
        <f t="shared" ref="M153:M216" si="17">(N153-$P$32)/$P$31</f>
        <v>0.2871914285714286</v>
      </c>
      <c r="N153" s="65">
        <f t="shared" si="12"/>
        <v>879</v>
      </c>
      <c r="O153" s="65"/>
      <c r="P153" s="65"/>
      <c r="Q153" s="273"/>
      <c r="R153" s="65"/>
      <c r="S153" s="65"/>
      <c r="T153" s="65"/>
      <c r="U153" s="65"/>
      <c r="V153" s="65"/>
      <c r="W153" s="65"/>
      <c r="X153" s="265"/>
      <c r="Y153" s="265"/>
    </row>
    <row r="154" spans="1:25" x14ac:dyDescent="0.35">
      <c r="A154" s="38">
        <f t="shared" si="15"/>
        <v>0.39975333333333335</v>
      </c>
      <c r="B154" s="28">
        <f t="shared" si="13"/>
        <v>881</v>
      </c>
      <c r="E154" s="33"/>
      <c r="G154" s="278">
        <f t="shared" si="14"/>
        <v>0.30163333333333331</v>
      </c>
      <c r="H154" s="65">
        <f t="shared" si="16"/>
        <v>880</v>
      </c>
      <c r="I154" s="65"/>
      <c r="J154" s="65"/>
      <c r="K154" s="273"/>
      <c r="L154" s="65"/>
      <c r="M154" s="278">
        <f t="shared" si="17"/>
        <v>0.28782857142857143</v>
      </c>
      <c r="N154" s="65">
        <f t="shared" ref="N154:N217" si="18">N153+$N$23</f>
        <v>880</v>
      </c>
      <c r="O154" s="65"/>
      <c r="P154" s="65"/>
      <c r="Q154" s="273"/>
      <c r="R154" s="65"/>
      <c r="S154" s="65"/>
      <c r="T154" s="65"/>
      <c r="U154" s="65"/>
      <c r="V154" s="65"/>
      <c r="W154" s="65"/>
      <c r="X154" s="265"/>
      <c r="Y154" s="265"/>
    </row>
    <row r="155" spans="1:25" x14ac:dyDescent="0.35">
      <c r="A155" s="38">
        <f t="shared" si="15"/>
        <v>0.40123999999999999</v>
      </c>
      <c r="B155" s="28">
        <f t="shared" si="13"/>
        <v>882</v>
      </c>
      <c r="E155" s="33"/>
      <c r="G155" s="278">
        <f t="shared" si="14"/>
        <v>0.30237666666666668</v>
      </c>
      <c r="H155" s="65">
        <f t="shared" si="16"/>
        <v>881</v>
      </c>
      <c r="I155" s="65"/>
      <c r="J155" s="65"/>
      <c r="K155" s="273"/>
      <c r="L155" s="65"/>
      <c r="M155" s="278">
        <f t="shared" si="17"/>
        <v>0.28846571428571433</v>
      </c>
      <c r="N155" s="65">
        <f t="shared" si="18"/>
        <v>881</v>
      </c>
      <c r="O155" s="65"/>
      <c r="P155" s="65"/>
      <c r="Q155" s="273"/>
      <c r="R155" s="65"/>
      <c r="S155" s="65"/>
      <c r="T155" s="65"/>
      <c r="U155" s="65"/>
      <c r="V155" s="65"/>
      <c r="W155" s="65"/>
      <c r="X155" s="265"/>
      <c r="Y155" s="265"/>
    </row>
    <row r="156" spans="1:25" x14ac:dyDescent="0.35">
      <c r="A156" s="38">
        <f t="shared" si="15"/>
        <v>0.40272666666666668</v>
      </c>
      <c r="B156" s="28">
        <f t="shared" si="13"/>
        <v>883</v>
      </c>
      <c r="E156" s="33"/>
      <c r="G156" s="278">
        <f t="shared" si="14"/>
        <v>0.30312</v>
      </c>
      <c r="H156" s="65">
        <f t="shared" si="16"/>
        <v>882</v>
      </c>
      <c r="I156" s="65"/>
      <c r="J156" s="65"/>
      <c r="K156" s="273"/>
      <c r="L156" s="65"/>
      <c r="M156" s="278">
        <f t="shared" si="17"/>
        <v>0.28910285714285716</v>
      </c>
      <c r="N156" s="65">
        <f t="shared" si="18"/>
        <v>882</v>
      </c>
      <c r="O156" s="65"/>
      <c r="P156" s="65"/>
      <c r="Q156" s="273"/>
      <c r="R156" s="65"/>
      <c r="S156" s="65"/>
      <c r="T156" s="65"/>
      <c r="U156" s="65"/>
      <c r="V156" s="65"/>
      <c r="W156" s="65"/>
      <c r="X156" s="265"/>
      <c r="Y156" s="265"/>
    </row>
    <row r="157" spans="1:25" x14ac:dyDescent="0.35">
      <c r="A157" s="38">
        <f t="shared" si="15"/>
        <v>0.40421333333333331</v>
      </c>
      <c r="B157" s="28">
        <f t="shared" si="13"/>
        <v>884</v>
      </c>
      <c r="E157" s="33"/>
      <c r="G157" s="278">
        <f t="shared" si="14"/>
        <v>0.30386333333333332</v>
      </c>
      <c r="H157" s="65">
        <f t="shared" si="16"/>
        <v>883</v>
      </c>
      <c r="I157" s="65"/>
      <c r="J157" s="65"/>
      <c r="K157" s="273"/>
      <c r="L157" s="65"/>
      <c r="M157" s="278">
        <f t="shared" si="17"/>
        <v>0.28974</v>
      </c>
      <c r="N157" s="65">
        <f t="shared" si="18"/>
        <v>883</v>
      </c>
      <c r="O157" s="65"/>
      <c r="P157" s="65"/>
      <c r="Q157" s="273"/>
      <c r="R157" s="65"/>
      <c r="S157" s="65"/>
      <c r="T157" s="65"/>
      <c r="U157" s="65"/>
      <c r="V157" s="65"/>
      <c r="W157" s="65"/>
      <c r="X157" s="265"/>
      <c r="Y157" s="265"/>
    </row>
    <row r="158" spans="1:25" x14ac:dyDescent="0.35">
      <c r="A158" s="38">
        <f t="shared" si="15"/>
        <v>0.40570000000000001</v>
      </c>
      <c r="B158" s="28">
        <f t="shared" si="13"/>
        <v>885</v>
      </c>
      <c r="E158" s="33"/>
      <c r="G158" s="278">
        <f t="shared" si="14"/>
        <v>0.30460666666666669</v>
      </c>
      <c r="H158" s="65">
        <f t="shared" si="16"/>
        <v>884</v>
      </c>
      <c r="I158" s="65"/>
      <c r="J158" s="65"/>
      <c r="K158" s="273"/>
      <c r="L158" s="65"/>
      <c r="M158" s="278">
        <f t="shared" si="17"/>
        <v>0.29037714285714289</v>
      </c>
      <c r="N158" s="65">
        <f t="shared" si="18"/>
        <v>884</v>
      </c>
      <c r="O158" s="65"/>
      <c r="P158" s="65"/>
      <c r="Q158" s="273"/>
      <c r="R158" s="65"/>
      <c r="S158" s="65"/>
      <c r="T158" s="65"/>
      <c r="U158" s="65"/>
      <c r="V158" s="65"/>
      <c r="W158" s="65"/>
      <c r="X158" s="265"/>
      <c r="Y158" s="265"/>
    </row>
    <row r="159" spans="1:25" x14ac:dyDescent="0.35">
      <c r="A159" s="38">
        <f t="shared" si="15"/>
        <v>0.4071866666666667</v>
      </c>
      <c r="B159" s="28">
        <f t="shared" ref="B159:B173" si="19">B158+$B$22</f>
        <v>886</v>
      </c>
      <c r="E159" s="33"/>
      <c r="G159" s="278">
        <f t="shared" si="14"/>
        <v>0.30535000000000001</v>
      </c>
      <c r="H159" s="65">
        <f t="shared" si="16"/>
        <v>885</v>
      </c>
      <c r="I159" s="65"/>
      <c r="J159" s="65"/>
      <c r="K159" s="273"/>
      <c r="L159" s="65"/>
      <c r="M159" s="278">
        <f t="shared" si="17"/>
        <v>0.29101428571428573</v>
      </c>
      <c r="N159" s="65">
        <f t="shared" si="18"/>
        <v>885</v>
      </c>
      <c r="O159" s="65"/>
      <c r="P159" s="65"/>
      <c r="Q159" s="273"/>
      <c r="R159" s="65"/>
      <c r="S159" s="65"/>
      <c r="T159" s="65"/>
      <c r="U159" s="65"/>
      <c r="V159" s="65"/>
      <c r="W159" s="65"/>
      <c r="X159" s="265"/>
      <c r="Y159" s="265"/>
    </row>
    <row r="160" spans="1:25" x14ac:dyDescent="0.35">
      <c r="A160" s="38">
        <f t="shared" si="15"/>
        <v>0.40867333333333333</v>
      </c>
      <c r="B160" s="28">
        <f t="shared" si="19"/>
        <v>887</v>
      </c>
      <c r="E160" s="33"/>
      <c r="G160" s="278">
        <f t="shared" si="14"/>
        <v>0.30609333333333333</v>
      </c>
      <c r="H160" s="65">
        <f t="shared" si="16"/>
        <v>886</v>
      </c>
      <c r="I160" s="65"/>
      <c r="J160" s="65"/>
      <c r="K160" s="273"/>
      <c r="L160" s="65"/>
      <c r="M160" s="278">
        <f t="shared" si="17"/>
        <v>0.29165142857142856</v>
      </c>
      <c r="N160" s="65">
        <f t="shared" si="18"/>
        <v>886</v>
      </c>
      <c r="O160" s="65"/>
      <c r="P160" s="65"/>
      <c r="Q160" s="273"/>
      <c r="R160" s="65"/>
      <c r="S160" s="65"/>
      <c r="T160" s="65"/>
      <c r="U160" s="65"/>
      <c r="V160" s="65"/>
      <c r="W160" s="65"/>
      <c r="X160" s="265"/>
      <c r="Y160" s="265"/>
    </row>
    <row r="161" spans="1:25" x14ac:dyDescent="0.35">
      <c r="A161" s="38">
        <f t="shared" si="15"/>
        <v>0.41016000000000002</v>
      </c>
      <c r="B161" s="28">
        <f t="shared" si="19"/>
        <v>888</v>
      </c>
      <c r="E161" s="33"/>
      <c r="G161" s="278">
        <f t="shared" si="14"/>
        <v>0.30683666666666665</v>
      </c>
      <c r="H161" s="65">
        <f t="shared" si="16"/>
        <v>887</v>
      </c>
      <c r="I161" s="65"/>
      <c r="J161" s="65"/>
      <c r="K161" s="273"/>
      <c r="L161" s="65"/>
      <c r="M161" s="278">
        <f t="shared" si="17"/>
        <v>0.29228857142857145</v>
      </c>
      <c r="N161" s="65">
        <f t="shared" si="18"/>
        <v>887</v>
      </c>
      <c r="O161" s="65"/>
      <c r="P161" s="65"/>
      <c r="Q161" s="273"/>
      <c r="R161" s="65"/>
      <c r="S161" s="65"/>
      <c r="T161" s="65"/>
      <c r="U161" s="65"/>
      <c r="V161" s="65"/>
      <c r="W161" s="65"/>
      <c r="X161" s="265"/>
      <c r="Y161" s="265"/>
    </row>
    <row r="162" spans="1:25" x14ac:dyDescent="0.35">
      <c r="A162" s="38">
        <f t="shared" si="15"/>
        <v>0.41164666666666666</v>
      </c>
      <c r="B162" s="28">
        <f t="shared" si="19"/>
        <v>889</v>
      </c>
      <c r="E162" s="33"/>
      <c r="G162" s="278">
        <f t="shared" si="14"/>
        <v>0.30758000000000002</v>
      </c>
      <c r="H162" s="65">
        <f t="shared" si="16"/>
        <v>888</v>
      </c>
      <c r="I162" s="65"/>
      <c r="J162" s="65"/>
      <c r="K162" s="273"/>
      <c r="L162" s="65"/>
      <c r="M162" s="278">
        <f t="shared" si="17"/>
        <v>0.29292571428571429</v>
      </c>
      <c r="N162" s="65">
        <f t="shared" si="18"/>
        <v>888</v>
      </c>
      <c r="O162" s="65"/>
      <c r="P162" s="65"/>
      <c r="Q162" s="273"/>
      <c r="R162" s="65"/>
      <c r="S162" s="65"/>
      <c r="T162" s="65"/>
      <c r="U162" s="65"/>
      <c r="V162" s="65"/>
      <c r="W162" s="65"/>
      <c r="X162" s="265"/>
      <c r="Y162" s="265"/>
    </row>
    <row r="163" spans="1:25" x14ac:dyDescent="0.35">
      <c r="A163" s="38">
        <f t="shared" si="15"/>
        <v>0.41313333333333335</v>
      </c>
      <c r="B163" s="28">
        <f t="shared" si="19"/>
        <v>890</v>
      </c>
      <c r="E163" s="33"/>
      <c r="G163" s="278">
        <f t="shared" si="14"/>
        <v>0.30832333333333334</v>
      </c>
      <c r="H163" s="65">
        <f t="shared" si="16"/>
        <v>889</v>
      </c>
      <c r="I163" s="65"/>
      <c r="J163" s="65"/>
      <c r="K163" s="273"/>
      <c r="L163" s="65"/>
      <c r="M163" s="278">
        <f t="shared" si="17"/>
        <v>0.29356285714285718</v>
      </c>
      <c r="N163" s="65">
        <f t="shared" si="18"/>
        <v>889</v>
      </c>
      <c r="O163" s="65"/>
      <c r="P163" s="65"/>
      <c r="Q163" s="273"/>
      <c r="R163" s="65"/>
      <c r="S163" s="65"/>
      <c r="T163" s="65"/>
      <c r="U163" s="65"/>
      <c r="V163" s="65"/>
      <c r="W163" s="65"/>
      <c r="X163" s="265"/>
      <c r="Y163" s="265"/>
    </row>
    <row r="164" spans="1:25" x14ac:dyDescent="0.35">
      <c r="A164" s="38">
        <f t="shared" si="15"/>
        <v>0.41461999999999999</v>
      </c>
      <c r="B164" s="28">
        <f t="shared" si="19"/>
        <v>891</v>
      </c>
      <c r="E164" s="33"/>
      <c r="G164" s="278">
        <f t="shared" si="14"/>
        <v>0.30906666666666666</v>
      </c>
      <c r="H164" s="65">
        <f t="shared" si="16"/>
        <v>890</v>
      </c>
      <c r="I164" s="65"/>
      <c r="J164" s="65"/>
      <c r="K164" s="273"/>
      <c r="L164" s="65"/>
      <c r="M164" s="278">
        <f t="shared" si="17"/>
        <v>0.29420000000000002</v>
      </c>
      <c r="N164" s="65">
        <f t="shared" si="18"/>
        <v>890</v>
      </c>
      <c r="O164" s="65"/>
      <c r="P164" s="65"/>
      <c r="Q164" s="273"/>
      <c r="R164" s="65"/>
      <c r="S164" s="65"/>
      <c r="T164" s="65"/>
      <c r="U164" s="65"/>
      <c r="V164" s="65"/>
      <c r="W164" s="65"/>
      <c r="X164" s="265"/>
      <c r="Y164" s="265"/>
    </row>
    <row r="165" spans="1:25" x14ac:dyDescent="0.35">
      <c r="A165" s="38">
        <f t="shared" si="15"/>
        <v>0.41610666666666668</v>
      </c>
      <c r="B165" s="28">
        <f t="shared" si="19"/>
        <v>892</v>
      </c>
      <c r="E165" s="33"/>
      <c r="G165" s="278">
        <f t="shared" si="14"/>
        <v>0.30980999999999997</v>
      </c>
      <c r="H165" s="65">
        <f t="shared" si="16"/>
        <v>891</v>
      </c>
      <c r="I165" s="65"/>
      <c r="J165" s="65"/>
      <c r="K165" s="273"/>
      <c r="L165" s="65"/>
      <c r="M165" s="278">
        <f t="shared" si="17"/>
        <v>0.29483714285714285</v>
      </c>
      <c r="N165" s="65">
        <f t="shared" si="18"/>
        <v>891</v>
      </c>
      <c r="O165" s="65"/>
      <c r="P165" s="65"/>
      <c r="Q165" s="273"/>
      <c r="R165" s="65"/>
      <c r="S165" s="65"/>
      <c r="T165" s="65"/>
      <c r="U165" s="65"/>
      <c r="V165" s="65"/>
      <c r="W165" s="65"/>
      <c r="X165" s="265"/>
      <c r="Y165" s="265"/>
    </row>
    <row r="166" spans="1:25" x14ac:dyDescent="0.35">
      <c r="A166" s="38">
        <f t="shared" si="15"/>
        <v>0.41759333333333332</v>
      </c>
      <c r="B166" s="28">
        <f t="shared" si="19"/>
        <v>893</v>
      </c>
      <c r="E166" s="33"/>
      <c r="G166" s="278">
        <f t="shared" si="14"/>
        <v>0.31055333333333335</v>
      </c>
      <c r="H166" s="65">
        <f t="shared" si="16"/>
        <v>892</v>
      </c>
      <c r="I166" s="65"/>
      <c r="J166" s="65"/>
      <c r="K166" s="273"/>
      <c r="L166" s="65"/>
      <c r="M166" s="278">
        <f t="shared" si="17"/>
        <v>0.29547428571428574</v>
      </c>
      <c r="N166" s="65">
        <f t="shared" si="18"/>
        <v>892</v>
      </c>
      <c r="O166" s="65"/>
      <c r="P166" s="65"/>
      <c r="Q166" s="273"/>
      <c r="R166" s="65"/>
      <c r="S166" s="65"/>
      <c r="T166" s="65"/>
      <c r="U166" s="65"/>
      <c r="V166" s="65"/>
      <c r="W166" s="65"/>
      <c r="X166" s="265"/>
      <c r="Y166" s="265"/>
    </row>
    <row r="167" spans="1:25" x14ac:dyDescent="0.35">
      <c r="A167" s="38">
        <f t="shared" si="15"/>
        <v>0.41908000000000001</v>
      </c>
      <c r="B167" s="28">
        <f t="shared" si="19"/>
        <v>894</v>
      </c>
      <c r="E167" s="33"/>
      <c r="G167" s="278">
        <f t="shared" si="14"/>
        <v>0.31129666666666667</v>
      </c>
      <c r="H167" s="65">
        <f t="shared" si="16"/>
        <v>893</v>
      </c>
      <c r="I167" s="65"/>
      <c r="J167" s="65"/>
      <c r="K167" s="273"/>
      <c r="L167" s="65"/>
      <c r="M167" s="278">
        <f t="shared" si="17"/>
        <v>0.29611142857142858</v>
      </c>
      <c r="N167" s="65">
        <f t="shared" si="18"/>
        <v>893</v>
      </c>
      <c r="O167" s="65"/>
      <c r="P167" s="65"/>
      <c r="Q167" s="273"/>
      <c r="R167" s="65"/>
      <c r="S167" s="65"/>
      <c r="T167" s="65"/>
      <c r="U167" s="65"/>
      <c r="V167" s="65"/>
      <c r="W167" s="65"/>
      <c r="X167" s="265"/>
      <c r="Y167" s="265"/>
    </row>
    <row r="168" spans="1:25" x14ac:dyDescent="0.35">
      <c r="A168" s="38">
        <f t="shared" si="15"/>
        <v>0.42056666666666664</v>
      </c>
      <c r="B168" s="28">
        <f t="shared" si="19"/>
        <v>895</v>
      </c>
      <c r="E168" s="33"/>
      <c r="G168" s="278">
        <f t="shared" si="14"/>
        <v>0.31203999999999998</v>
      </c>
      <c r="H168" s="65">
        <f t="shared" si="16"/>
        <v>894</v>
      </c>
      <c r="I168" s="65"/>
      <c r="J168" s="65"/>
      <c r="K168" s="273"/>
      <c r="L168" s="65"/>
      <c r="M168" s="278">
        <f t="shared" si="17"/>
        <v>0.29674857142857142</v>
      </c>
      <c r="N168" s="65">
        <f t="shared" si="18"/>
        <v>894</v>
      </c>
      <c r="O168" s="65"/>
      <c r="P168" s="65"/>
      <c r="Q168" s="273"/>
      <c r="R168" s="65"/>
      <c r="S168" s="65"/>
      <c r="T168" s="65"/>
      <c r="U168" s="65"/>
      <c r="V168" s="65"/>
      <c r="W168" s="65"/>
      <c r="X168" s="265"/>
      <c r="Y168" s="265"/>
    </row>
    <row r="169" spans="1:25" x14ac:dyDescent="0.35">
      <c r="A169" s="38">
        <f t="shared" si="15"/>
        <v>0.42205333333333334</v>
      </c>
      <c r="B169" s="28">
        <f t="shared" si="19"/>
        <v>896</v>
      </c>
      <c r="E169" s="33"/>
      <c r="G169" s="278">
        <f t="shared" si="14"/>
        <v>0.31278333333333336</v>
      </c>
      <c r="H169" s="65">
        <f t="shared" si="16"/>
        <v>895</v>
      </c>
      <c r="I169" s="65"/>
      <c r="J169" s="65"/>
      <c r="K169" s="273"/>
      <c r="L169" s="65"/>
      <c r="M169" s="278">
        <f t="shared" si="17"/>
        <v>0.29738571428571431</v>
      </c>
      <c r="N169" s="65">
        <f t="shared" si="18"/>
        <v>895</v>
      </c>
      <c r="O169" s="65"/>
      <c r="P169" s="65"/>
      <c r="Q169" s="273"/>
      <c r="R169" s="65"/>
      <c r="S169" s="65"/>
      <c r="T169" s="65"/>
      <c r="U169" s="65"/>
      <c r="V169" s="65"/>
      <c r="W169" s="65"/>
      <c r="X169" s="265"/>
      <c r="Y169" s="265"/>
    </row>
    <row r="170" spans="1:25" x14ac:dyDescent="0.35">
      <c r="A170" s="38">
        <f t="shared" si="15"/>
        <v>0.42354000000000003</v>
      </c>
      <c r="B170" s="28">
        <f t="shared" si="19"/>
        <v>897</v>
      </c>
      <c r="E170" s="33"/>
      <c r="G170" s="278">
        <f t="shared" si="14"/>
        <v>0.31352666666666668</v>
      </c>
      <c r="H170" s="65">
        <f t="shared" si="16"/>
        <v>896</v>
      </c>
      <c r="I170" s="65"/>
      <c r="J170" s="65"/>
      <c r="K170" s="273"/>
      <c r="L170" s="65"/>
      <c r="M170" s="278">
        <f t="shared" si="17"/>
        <v>0.29802285714285714</v>
      </c>
      <c r="N170" s="65">
        <f t="shared" si="18"/>
        <v>896</v>
      </c>
      <c r="O170" s="65"/>
      <c r="P170" s="65"/>
      <c r="Q170" s="273"/>
      <c r="R170" s="65"/>
      <c r="S170" s="65"/>
      <c r="T170" s="65"/>
      <c r="U170" s="65"/>
      <c r="V170" s="65"/>
      <c r="W170" s="65"/>
      <c r="X170" s="265"/>
      <c r="Y170" s="265"/>
    </row>
    <row r="171" spans="1:25" x14ac:dyDescent="0.35">
      <c r="A171" s="38">
        <f t="shared" si="15"/>
        <v>0.42502666666666666</v>
      </c>
      <c r="B171" s="28">
        <f t="shared" si="19"/>
        <v>898</v>
      </c>
      <c r="E171" s="33"/>
      <c r="G171" s="278">
        <f t="shared" si="14"/>
        <v>0.31426999999999999</v>
      </c>
      <c r="H171" s="65">
        <f t="shared" si="16"/>
        <v>897</v>
      </c>
      <c r="I171" s="65"/>
      <c r="J171" s="65"/>
      <c r="K171" s="273"/>
      <c r="L171" s="65"/>
      <c r="M171" s="278">
        <f t="shared" si="17"/>
        <v>0.29866000000000004</v>
      </c>
      <c r="N171" s="65">
        <f t="shared" si="18"/>
        <v>897</v>
      </c>
      <c r="O171" s="65"/>
      <c r="P171" s="65"/>
      <c r="Q171" s="273"/>
      <c r="R171" s="65"/>
      <c r="S171" s="65"/>
      <c r="T171" s="65"/>
      <c r="U171" s="65"/>
      <c r="V171" s="65"/>
      <c r="W171" s="65"/>
      <c r="X171" s="265"/>
      <c r="Y171" s="265"/>
    </row>
    <row r="172" spans="1:25" x14ac:dyDescent="0.35">
      <c r="A172" s="38">
        <f t="shared" si="15"/>
        <v>0.42651333333333336</v>
      </c>
      <c r="B172" s="28">
        <f t="shared" si="19"/>
        <v>899</v>
      </c>
      <c r="E172" s="33"/>
      <c r="G172" s="278">
        <f t="shared" si="14"/>
        <v>0.31501333333333331</v>
      </c>
      <c r="H172" s="65">
        <f t="shared" si="16"/>
        <v>898</v>
      </c>
      <c r="I172" s="65"/>
      <c r="J172" s="65"/>
      <c r="K172" s="273"/>
      <c r="L172" s="65"/>
      <c r="M172" s="278">
        <f t="shared" si="17"/>
        <v>0.29929714285714287</v>
      </c>
      <c r="N172" s="65">
        <f t="shared" si="18"/>
        <v>898</v>
      </c>
      <c r="O172" s="65"/>
      <c r="P172" s="65"/>
      <c r="Q172" s="273"/>
      <c r="R172" s="65"/>
      <c r="S172" s="65"/>
      <c r="T172" s="65"/>
      <c r="U172" s="65"/>
      <c r="V172" s="65"/>
      <c r="W172" s="65"/>
      <c r="X172" s="265"/>
      <c r="Y172" s="265"/>
    </row>
    <row r="173" spans="1:25" ht="15" thickBot="1" x14ac:dyDescent="0.4">
      <c r="A173" s="39">
        <f t="shared" si="15"/>
        <v>0.42799999999999999</v>
      </c>
      <c r="B173" s="44">
        <f t="shared" si="19"/>
        <v>900</v>
      </c>
      <c r="C173" s="40"/>
      <c r="D173" s="40"/>
      <c r="E173" s="45"/>
      <c r="G173" s="278">
        <f t="shared" si="14"/>
        <v>0.31575666666666669</v>
      </c>
      <c r="H173" s="65">
        <f t="shared" si="16"/>
        <v>899</v>
      </c>
      <c r="I173" s="65"/>
      <c r="J173" s="65"/>
      <c r="K173" s="273"/>
      <c r="L173" s="65"/>
      <c r="M173" s="278">
        <f t="shared" si="17"/>
        <v>0.29993428571428571</v>
      </c>
      <c r="N173" s="65">
        <f t="shared" si="18"/>
        <v>899</v>
      </c>
      <c r="O173" s="65"/>
      <c r="P173" s="65"/>
      <c r="Q173" s="273"/>
      <c r="R173" s="65"/>
      <c r="S173" s="65"/>
      <c r="T173" s="65"/>
      <c r="U173" s="65"/>
      <c r="V173" s="65"/>
      <c r="W173" s="65"/>
      <c r="X173" s="265"/>
      <c r="Y173" s="265"/>
    </row>
    <row r="174" spans="1:25" x14ac:dyDescent="0.35">
      <c r="G174" s="278">
        <f t="shared" si="14"/>
        <v>0.3165</v>
      </c>
      <c r="H174" s="65">
        <f t="shared" si="16"/>
        <v>900</v>
      </c>
      <c r="I174" s="65"/>
      <c r="J174" s="65"/>
      <c r="K174" s="273"/>
      <c r="L174" s="65"/>
      <c r="M174" s="278">
        <f t="shared" si="17"/>
        <v>0.3005714285714286</v>
      </c>
      <c r="N174" s="65">
        <f t="shared" si="18"/>
        <v>900</v>
      </c>
      <c r="O174" s="65"/>
      <c r="P174" s="65"/>
      <c r="Q174" s="273"/>
      <c r="R174" s="65"/>
      <c r="S174" s="65"/>
      <c r="T174" s="65"/>
      <c r="U174" s="65"/>
      <c r="V174" s="65"/>
      <c r="W174" s="65"/>
      <c r="X174" s="265"/>
      <c r="Y174" s="265"/>
    </row>
    <row r="175" spans="1:25" x14ac:dyDescent="0.35">
      <c r="G175" s="278">
        <f t="shared" si="14"/>
        <v>0.31724333333333332</v>
      </c>
      <c r="H175" s="65">
        <f t="shared" si="16"/>
        <v>901</v>
      </c>
      <c r="I175" s="65"/>
      <c r="J175" s="65"/>
      <c r="K175" s="273"/>
      <c r="L175" s="65"/>
      <c r="M175" s="278">
        <f t="shared" si="17"/>
        <v>0.30120857142857144</v>
      </c>
      <c r="N175" s="65">
        <f t="shared" si="18"/>
        <v>901</v>
      </c>
      <c r="O175" s="65"/>
      <c r="P175" s="65"/>
      <c r="Q175" s="273"/>
      <c r="R175" s="65"/>
      <c r="S175" s="65"/>
      <c r="T175" s="65"/>
      <c r="U175" s="65"/>
      <c r="V175" s="65"/>
      <c r="W175" s="65"/>
      <c r="X175" s="265"/>
      <c r="Y175" s="265"/>
    </row>
    <row r="176" spans="1:25" x14ac:dyDescent="0.35">
      <c r="G176" s="278">
        <f t="shared" si="14"/>
        <v>0.31798666666666664</v>
      </c>
      <c r="H176" s="65">
        <f t="shared" si="16"/>
        <v>902</v>
      </c>
      <c r="I176" s="65"/>
      <c r="J176" s="65"/>
      <c r="K176" s="273"/>
      <c r="L176" s="65"/>
      <c r="M176" s="278">
        <f t="shared" si="17"/>
        <v>0.30184571428571427</v>
      </c>
      <c r="N176" s="65">
        <f t="shared" si="18"/>
        <v>902</v>
      </c>
      <c r="O176" s="65"/>
      <c r="P176" s="65"/>
      <c r="Q176" s="273"/>
      <c r="R176" s="65"/>
      <c r="S176" s="65"/>
      <c r="T176" s="65"/>
      <c r="U176" s="65"/>
      <c r="V176" s="65"/>
      <c r="W176" s="65"/>
      <c r="X176" s="265"/>
      <c r="Y176" s="265"/>
    </row>
    <row r="177" spans="7:25" x14ac:dyDescent="0.35">
      <c r="G177" s="278">
        <f t="shared" si="14"/>
        <v>0.31873000000000001</v>
      </c>
      <c r="H177" s="65">
        <f t="shared" si="16"/>
        <v>903</v>
      </c>
      <c r="I177" s="65"/>
      <c r="J177" s="65"/>
      <c r="K177" s="273"/>
      <c r="L177" s="65"/>
      <c r="M177" s="278">
        <f t="shared" si="17"/>
        <v>0.30248285714285716</v>
      </c>
      <c r="N177" s="65">
        <f t="shared" si="18"/>
        <v>903</v>
      </c>
      <c r="O177" s="65"/>
      <c r="P177" s="65"/>
      <c r="Q177" s="273"/>
      <c r="R177" s="65"/>
      <c r="S177" s="65"/>
      <c r="T177" s="65"/>
      <c r="U177" s="65"/>
      <c r="V177" s="65"/>
      <c r="W177" s="65"/>
      <c r="X177" s="265"/>
      <c r="Y177" s="265"/>
    </row>
    <row r="178" spans="7:25" x14ac:dyDescent="0.35">
      <c r="G178" s="278">
        <f t="shared" si="14"/>
        <v>0.31947333333333333</v>
      </c>
      <c r="H178" s="65">
        <f t="shared" si="16"/>
        <v>904</v>
      </c>
      <c r="I178" s="65"/>
      <c r="J178" s="65"/>
      <c r="K178" s="273"/>
      <c r="L178" s="65"/>
      <c r="M178" s="278">
        <f t="shared" si="17"/>
        <v>0.30312</v>
      </c>
      <c r="N178" s="65">
        <f t="shared" si="18"/>
        <v>904</v>
      </c>
      <c r="O178" s="65"/>
      <c r="P178" s="65"/>
      <c r="Q178" s="273"/>
      <c r="R178" s="65"/>
      <c r="S178" s="65"/>
      <c r="T178" s="65"/>
      <c r="U178" s="65"/>
      <c r="V178" s="65"/>
      <c r="W178" s="65"/>
      <c r="X178" s="265"/>
      <c r="Y178" s="265"/>
    </row>
    <row r="179" spans="7:25" x14ac:dyDescent="0.35">
      <c r="G179" s="278">
        <f t="shared" si="14"/>
        <v>0.32021666666666665</v>
      </c>
      <c r="H179" s="65">
        <f t="shared" si="16"/>
        <v>905</v>
      </c>
      <c r="I179" s="65"/>
      <c r="J179" s="65"/>
      <c r="K179" s="273"/>
      <c r="L179" s="65"/>
      <c r="M179" s="278">
        <f t="shared" si="17"/>
        <v>0.30375714285714289</v>
      </c>
      <c r="N179" s="65">
        <f t="shared" si="18"/>
        <v>905</v>
      </c>
      <c r="O179" s="65"/>
      <c r="P179" s="65"/>
      <c r="Q179" s="273"/>
      <c r="R179" s="65"/>
      <c r="S179" s="65"/>
      <c r="T179" s="65"/>
      <c r="U179" s="65"/>
      <c r="V179" s="65"/>
      <c r="W179" s="65"/>
      <c r="X179" s="265"/>
      <c r="Y179" s="265"/>
    </row>
    <row r="180" spans="7:25" x14ac:dyDescent="0.35">
      <c r="G180" s="278">
        <f t="shared" si="14"/>
        <v>0.32096000000000002</v>
      </c>
      <c r="H180" s="65">
        <f t="shared" si="16"/>
        <v>906</v>
      </c>
      <c r="I180" s="65"/>
      <c r="J180" s="65"/>
      <c r="K180" s="273"/>
      <c r="L180" s="65"/>
      <c r="M180" s="278">
        <f t="shared" si="17"/>
        <v>0.30439428571428573</v>
      </c>
      <c r="N180" s="65">
        <f t="shared" si="18"/>
        <v>906</v>
      </c>
      <c r="O180" s="65"/>
      <c r="P180" s="65"/>
      <c r="Q180" s="273"/>
      <c r="R180" s="65"/>
      <c r="S180" s="65"/>
      <c r="T180" s="65"/>
      <c r="U180" s="65"/>
      <c r="V180" s="65"/>
      <c r="W180" s="65"/>
      <c r="X180" s="265"/>
      <c r="Y180" s="265"/>
    </row>
    <row r="181" spans="7:25" x14ac:dyDescent="0.35">
      <c r="G181" s="278">
        <f t="shared" si="14"/>
        <v>0.32170333333333334</v>
      </c>
      <c r="H181" s="65">
        <f t="shared" si="16"/>
        <v>907</v>
      </c>
      <c r="I181" s="65"/>
      <c r="J181" s="65"/>
      <c r="K181" s="273"/>
      <c r="L181" s="65"/>
      <c r="M181" s="278">
        <f t="shared" si="17"/>
        <v>0.30503142857142856</v>
      </c>
      <c r="N181" s="65">
        <f t="shared" si="18"/>
        <v>907</v>
      </c>
      <c r="O181" s="65"/>
      <c r="P181" s="65"/>
      <c r="Q181" s="273"/>
      <c r="R181" s="65"/>
      <c r="S181" s="65"/>
      <c r="T181" s="65"/>
      <c r="U181" s="65"/>
      <c r="V181" s="65"/>
      <c r="W181" s="65"/>
      <c r="X181" s="265"/>
      <c r="Y181" s="265"/>
    </row>
    <row r="182" spans="7:25" x14ac:dyDescent="0.35">
      <c r="G182" s="278">
        <f t="shared" si="14"/>
        <v>0.32244666666666666</v>
      </c>
      <c r="H182" s="65">
        <f t="shared" si="16"/>
        <v>908</v>
      </c>
      <c r="I182" s="65"/>
      <c r="J182" s="65"/>
      <c r="K182" s="273"/>
      <c r="L182" s="65"/>
      <c r="M182" s="278">
        <f t="shared" si="17"/>
        <v>0.30566857142857146</v>
      </c>
      <c r="N182" s="65">
        <f t="shared" si="18"/>
        <v>908</v>
      </c>
      <c r="O182" s="65"/>
      <c r="P182" s="65"/>
      <c r="Q182" s="273"/>
      <c r="R182" s="65"/>
      <c r="S182" s="65"/>
      <c r="T182" s="65"/>
      <c r="U182" s="65"/>
      <c r="V182" s="65"/>
      <c r="W182" s="65"/>
      <c r="X182" s="265"/>
      <c r="Y182" s="265"/>
    </row>
    <row r="183" spans="7:25" x14ac:dyDescent="0.35">
      <c r="G183" s="278">
        <f t="shared" si="14"/>
        <v>0.32318999999999998</v>
      </c>
      <c r="H183" s="65">
        <f t="shared" si="16"/>
        <v>909</v>
      </c>
      <c r="I183" s="65"/>
      <c r="J183" s="65"/>
      <c r="K183" s="273"/>
      <c r="L183" s="65"/>
      <c r="M183" s="278">
        <f t="shared" si="17"/>
        <v>0.30630571428571429</v>
      </c>
      <c r="N183" s="65">
        <f t="shared" si="18"/>
        <v>909</v>
      </c>
      <c r="O183" s="65"/>
      <c r="P183" s="65"/>
      <c r="Q183" s="273"/>
      <c r="R183" s="65"/>
      <c r="S183" s="65"/>
      <c r="T183" s="65"/>
      <c r="U183" s="65"/>
      <c r="V183" s="65"/>
      <c r="W183" s="65"/>
      <c r="X183" s="265"/>
      <c r="Y183" s="265"/>
    </row>
    <row r="184" spans="7:25" x14ac:dyDescent="0.35">
      <c r="G184" s="278">
        <f t="shared" si="14"/>
        <v>0.32393333333333335</v>
      </c>
      <c r="H184" s="65">
        <f t="shared" si="16"/>
        <v>910</v>
      </c>
      <c r="I184" s="65"/>
      <c r="J184" s="65"/>
      <c r="K184" s="273"/>
      <c r="L184" s="65"/>
      <c r="M184" s="278">
        <f t="shared" si="17"/>
        <v>0.30694285714285718</v>
      </c>
      <c r="N184" s="65">
        <f t="shared" si="18"/>
        <v>910</v>
      </c>
      <c r="O184" s="65"/>
      <c r="P184" s="65"/>
      <c r="Q184" s="273"/>
      <c r="R184" s="65"/>
      <c r="S184" s="65"/>
      <c r="T184" s="65"/>
      <c r="U184" s="65"/>
      <c r="V184" s="65"/>
      <c r="W184" s="65"/>
      <c r="X184" s="265"/>
      <c r="Y184" s="265"/>
    </row>
    <row r="185" spans="7:25" x14ac:dyDescent="0.35">
      <c r="G185" s="278">
        <f t="shared" si="14"/>
        <v>0.32467666666666667</v>
      </c>
      <c r="H185" s="65">
        <f t="shared" si="16"/>
        <v>911</v>
      </c>
      <c r="I185" s="65"/>
      <c r="J185" s="65"/>
      <c r="K185" s="273"/>
      <c r="L185" s="65"/>
      <c r="M185" s="278">
        <f t="shared" si="17"/>
        <v>0.30758000000000002</v>
      </c>
      <c r="N185" s="65">
        <f t="shared" si="18"/>
        <v>911</v>
      </c>
      <c r="O185" s="65"/>
      <c r="P185" s="65"/>
      <c r="Q185" s="273"/>
      <c r="R185" s="65"/>
      <c r="S185" s="65"/>
      <c r="T185" s="65"/>
      <c r="U185" s="65"/>
      <c r="V185" s="65"/>
      <c r="W185" s="65"/>
      <c r="X185" s="265"/>
      <c r="Y185" s="265"/>
    </row>
    <row r="186" spans="7:25" x14ac:dyDescent="0.35">
      <c r="G186" s="278">
        <f t="shared" si="14"/>
        <v>0.32541999999999999</v>
      </c>
      <c r="H186" s="65">
        <f t="shared" si="16"/>
        <v>912</v>
      </c>
      <c r="I186" s="65"/>
      <c r="J186" s="65"/>
      <c r="K186" s="273"/>
      <c r="L186" s="65"/>
      <c r="M186" s="278">
        <f t="shared" si="17"/>
        <v>0.30821714285714286</v>
      </c>
      <c r="N186" s="65">
        <f t="shared" si="18"/>
        <v>912</v>
      </c>
      <c r="O186" s="65"/>
      <c r="P186" s="65"/>
      <c r="Q186" s="273"/>
      <c r="R186" s="65"/>
      <c r="S186" s="65"/>
      <c r="T186" s="65"/>
      <c r="U186" s="65"/>
      <c r="V186" s="65"/>
      <c r="W186" s="65"/>
      <c r="X186" s="265"/>
      <c r="Y186" s="265"/>
    </row>
    <row r="187" spans="7:25" x14ac:dyDescent="0.35">
      <c r="G187" s="278">
        <f t="shared" si="14"/>
        <v>0.32616333333333331</v>
      </c>
      <c r="H187" s="65">
        <f t="shared" si="16"/>
        <v>913</v>
      </c>
      <c r="I187" s="65"/>
      <c r="J187" s="65"/>
      <c r="K187" s="273"/>
      <c r="L187" s="65"/>
      <c r="M187" s="278">
        <f t="shared" si="17"/>
        <v>0.30885428571428575</v>
      </c>
      <c r="N187" s="65">
        <f t="shared" si="18"/>
        <v>913</v>
      </c>
      <c r="O187" s="65"/>
      <c r="P187" s="65"/>
      <c r="Q187" s="273"/>
      <c r="R187" s="65"/>
      <c r="S187" s="65"/>
      <c r="T187" s="65"/>
      <c r="U187" s="65"/>
      <c r="V187" s="65"/>
      <c r="W187" s="65"/>
      <c r="X187" s="265"/>
      <c r="Y187" s="265"/>
    </row>
    <row r="188" spans="7:25" x14ac:dyDescent="0.35">
      <c r="G188" s="278">
        <f t="shared" si="14"/>
        <v>0.32690666666666668</v>
      </c>
      <c r="H188" s="65">
        <f t="shared" si="16"/>
        <v>914</v>
      </c>
      <c r="I188" s="65"/>
      <c r="J188" s="65"/>
      <c r="K188" s="273"/>
      <c r="L188" s="65"/>
      <c r="M188" s="278">
        <f t="shared" si="17"/>
        <v>0.30949142857142858</v>
      </c>
      <c r="N188" s="65">
        <f t="shared" si="18"/>
        <v>914</v>
      </c>
      <c r="O188" s="65"/>
      <c r="P188" s="65"/>
      <c r="Q188" s="273"/>
      <c r="R188" s="65"/>
      <c r="S188" s="65"/>
      <c r="T188" s="65"/>
      <c r="U188" s="65"/>
      <c r="V188" s="65"/>
      <c r="W188" s="65"/>
      <c r="X188" s="265"/>
      <c r="Y188" s="265"/>
    </row>
    <row r="189" spans="7:25" x14ac:dyDescent="0.35">
      <c r="G189" s="278">
        <f t="shared" si="14"/>
        <v>0.32765</v>
      </c>
      <c r="H189" s="65">
        <f t="shared" si="16"/>
        <v>915</v>
      </c>
      <c r="I189" s="65"/>
      <c r="J189" s="65"/>
      <c r="K189" s="273"/>
      <c r="L189" s="65"/>
      <c r="M189" s="278">
        <f t="shared" si="17"/>
        <v>0.31012857142857142</v>
      </c>
      <c r="N189" s="65">
        <f t="shared" si="18"/>
        <v>915</v>
      </c>
      <c r="O189" s="65"/>
      <c r="P189" s="65"/>
      <c r="Q189" s="273"/>
      <c r="R189" s="65"/>
      <c r="S189" s="65"/>
      <c r="T189" s="65"/>
      <c r="U189" s="65"/>
      <c r="V189" s="65"/>
      <c r="W189" s="65"/>
      <c r="X189" s="265"/>
      <c r="Y189" s="265"/>
    </row>
    <row r="190" spans="7:25" x14ac:dyDescent="0.35">
      <c r="G190" s="278">
        <f t="shared" si="14"/>
        <v>0.32839333333333331</v>
      </c>
      <c r="H190" s="65">
        <f t="shared" si="16"/>
        <v>916</v>
      </c>
      <c r="I190" s="65"/>
      <c r="J190" s="65"/>
      <c r="K190" s="273"/>
      <c r="L190" s="65"/>
      <c r="M190" s="278">
        <f t="shared" si="17"/>
        <v>0.31076571428571431</v>
      </c>
      <c r="N190" s="65">
        <f t="shared" si="18"/>
        <v>916</v>
      </c>
      <c r="O190" s="65"/>
      <c r="P190" s="65"/>
      <c r="Q190" s="273"/>
      <c r="R190" s="65"/>
      <c r="S190" s="65"/>
      <c r="T190" s="65"/>
      <c r="U190" s="65"/>
      <c r="V190" s="65"/>
      <c r="W190" s="65"/>
      <c r="X190" s="265"/>
      <c r="Y190" s="265"/>
    </row>
    <row r="191" spans="7:25" x14ac:dyDescent="0.35">
      <c r="G191" s="278">
        <f t="shared" si="14"/>
        <v>0.32913666666666669</v>
      </c>
      <c r="H191" s="65">
        <f t="shared" si="16"/>
        <v>917</v>
      </c>
      <c r="I191" s="65"/>
      <c r="J191" s="65"/>
      <c r="K191" s="273"/>
      <c r="L191" s="65"/>
      <c r="M191" s="278">
        <f t="shared" si="17"/>
        <v>0.31140285714285715</v>
      </c>
      <c r="N191" s="65">
        <f t="shared" si="18"/>
        <v>917</v>
      </c>
      <c r="O191" s="65"/>
      <c r="P191" s="65"/>
      <c r="Q191" s="273"/>
      <c r="R191" s="65"/>
      <c r="S191" s="65"/>
      <c r="T191" s="65"/>
      <c r="U191" s="65"/>
      <c r="V191" s="65"/>
      <c r="W191" s="65"/>
      <c r="X191" s="265"/>
      <c r="Y191" s="265"/>
    </row>
    <row r="192" spans="7:25" x14ac:dyDescent="0.35">
      <c r="G192" s="278">
        <f t="shared" si="14"/>
        <v>0.32988000000000001</v>
      </c>
      <c r="H192" s="65">
        <f t="shared" si="16"/>
        <v>918</v>
      </c>
      <c r="I192" s="65"/>
      <c r="J192" s="65"/>
      <c r="K192" s="273"/>
      <c r="L192" s="65"/>
      <c r="M192" s="278">
        <f t="shared" si="17"/>
        <v>0.31204000000000004</v>
      </c>
      <c r="N192" s="65">
        <f t="shared" si="18"/>
        <v>918</v>
      </c>
      <c r="O192" s="65"/>
      <c r="P192" s="65"/>
      <c r="Q192" s="273"/>
      <c r="R192" s="65"/>
      <c r="S192" s="65"/>
      <c r="T192" s="65"/>
      <c r="U192" s="65"/>
      <c r="V192" s="65"/>
      <c r="W192" s="65"/>
      <c r="X192" s="265"/>
      <c r="Y192" s="265"/>
    </row>
    <row r="193" spans="7:25" x14ac:dyDescent="0.35">
      <c r="G193" s="278">
        <f t="shared" si="14"/>
        <v>0.33062333333333332</v>
      </c>
      <c r="H193" s="65">
        <f t="shared" si="16"/>
        <v>919</v>
      </c>
      <c r="I193" s="65"/>
      <c r="J193" s="65"/>
      <c r="K193" s="273"/>
      <c r="L193" s="65"/>
      <c r="M193" s="278">
        <f t="shared" si="17"/>
        <v>0.31267714285714288</v>
      </c>
      <c r="N193" s="65">
        <f t="shared" si="18"/>
        <v>919</v>
      </c>
      <c r="O193" s="65"/>
      <c r="P193" s="65"/>
      <c r="Q193" s="273"/>
      <c r="R193" s="65"/>
      <c r="S193" s="65"/>
      <c r="T193" s="65"/>
      <c r="U193" s="65"/>
      <c r="V193" s="65"/>
      <c r="W193" s="65"/>
      <c r="X193" s="265"/>
      <c r="Y193" s="265"/>
    </row>
    <row r="194" spans="7:25" x14ac:dyDescent="0.35">
      <c r="G194" s="278">
        <f t="shared" si="14"/>
        <v>0.33136666666666664</v>
      </c>
      <c r="H194" s="65">
        <f t="shared" si="16"/>
        <v>920</v>
      </c>
      <c r="I194" s="65"/>
      <c r="J194" s="65"/>
      <c r="K194" s="273"/>
      <c r="L194" s="65"/>
      <c r="M194" s="278">
        <f t="shared" si="17"/>
        <v>0.31331428571428571</v>
      </c>
      <c r="N194" s="65">
        <f t="shared" si="18"/>
        <v>920</v>
      </c>
      <c r="O194" s="65"/>
      <c r="P194" s="65"/>
      <c r="Q194" s="273"/>
      <c r="R194" s="65"/>
      <c r="S194" s="65"/>
      <c r="T194" s="65"/>
      <c r="U194" s="65"/>
      <c r="V194" s="65"/>
      <c r="W194" s="65"/>
      <c r="X194" s="265"/>
      <c r="Y194" s="265"/>
    </row>
    <row r="195" spans="7:25" x14ac:dyDescent="0.35">
      <c r="G195" s="278">
        <f t="shared" si="14"/>
        <v>0.33211000000000002</v>
      </c>
      <c r="H195" s="65">
        <f t="shared" si="16"/>
        <v>921</v>
      </c>
      <c r="I195" s="65"/>
      <c r="J195" s="65"/>
      <c r="K195" s="273"/>
      <c r="L195" s="65"/>
      <c r="M195" s="278">
        <f t="shared" si="17"/>
        <v>0.3139514285714286</v>
      </c>
      <c r="N195" s="65">
        <f t="shared" si="18"/>
        <v>921</v>
      </c>
      <c r="O195" s="65"/>
      <c r="P195" s="65"/>
      <c r="Q195" s="273"/>
      <c r="R195" s="65"/>
      <c r="S195" s="65"/>
      <c r="T195" s="65"/>
      <c r="U195" s="65"/>
      <c r="V195" s="65"/>
      <c r="W195" s="65"/>
      <c r="X195" s="265"/>
      <c r="Y195" s="265"/>
    </row>
    <row r="196" spans="7:25" x14ac:dyDescent="0.35">
      <c r="G196" s="278">
        <f t="shared" si="14"/>
        <v>0.33285333333333333</v>
      </c>
      <c r="H196" s="65">
        <f t="shared" si="16"/>
        <v>922</v>
      </c>
      <c r="I196" s="65"/>
      <c r="J196" s="65"/>
      <c r="K196" s="273"/>
      <c r="L196" s="65"/>
      <c r="M196" s="278">
        <f t="shared" si="17"/>
        <v>0.31458857142857144</v>
      </c>
      <c r="N196" s="65">
        <f t="shared" si="18"/>
        <v>922</v>
      </c>
      <c r="O196" s="65"/>
      <c r="P196" s="65"/>
      <c r="Q196" s="273"/>
      <c r="R196" s="65"/>
      <c r="S196" s="65"/>
      <c r="T196" s="65"/>
      <c r="U196" s="65"/>
      <c r="V196" s="65"/>
      <c r="W196" s="65"/>
      <c r="X196" s="265"/>
      <c r="Y196" s="265"/>
    </row>
    <row r="197" spans="7:25" x14ac:dyDescent="0.35">
      <c r="G197" s="278">
        <f t="shared" si="14"/>
        <v>0.33359666666666665</v>
      </c>
      <c r="H197" s="65">
        <f t="shared" si="16"/>
        <v>923</v>
      </c>
      <c r="I197" s="65"/>
      <c r="J197" s="65"/>
      <c r="K197" s="273"/>
      <c r="L197" s="65"/>
      <c r="M197" s="278">
        <f t="shared" si="17"/>
        <v>0.31522571428571428</v>
      </c>
      <c r="N197" s="65">
        <f t="shared" si="18"/>
        <v>923</v>
      </c>
      <c r="O197" s="65"/>
      <c r="P197" s="65"/>
      <c r="Q197" s="273"/>
      <c r="R197" s="65"/>
      <c r="S197" s="65"/>
      <c r="T197" s="65"/>
      <c r="U197" s="65"/>
      <c r="V197" s="65"/>
      <c r="W197" s="65"/>
      <c r="X197" s="265"/>
      <c r="Y197" s="265"/>
    </row>
    <row r="198" spans="7:25" x14ac:dyDescent="0.35">
      <c r="G198" s="278">
        <f t="shared" si="14"/>
        <v>0.33434000000000003</v>
      </c>
      <c r="H198" s="65">
        <f t="shared" si="16"/>
        <v>924</v>
      </c>
      <c r="I198" s="65"/>
      <c r="J198" s="65"/>
      <c r="K198" s="273"/>
      <c r="L198" s="65"/>
      <c r="M198" s="278">
        <f t="shared" si="17"/>
        <v>0.31586285714285717</v>
      </c>
      <c r="N198" s="65">
        <f t="shared" si="18"/>
        <v>924</v>
      </c>
      <c r="O198" s="65"/>
      <c r="P198" s="65"/>
      <c r="Q198" s="273"/>
      <c r="R198" s="65"/>
      <c r="S198" s="65"/>
      <c r="T198" s="65"/>
      <c r="U198" s="65"/>
      <c r="V198" s="65"/>
      <c r="W198" s="65"/>
      <c r="X198" s="265"/>
      <c r="Y198" s="265"/>
    </row>
    <row r="199" spans="7:25" x14ac:dyDescent="0.35">
      <c r="G199" s="278">
        <f t="shared" si="14"/>
        <v>0.33508333333333334</v>
      </c>
      <c r="H199" s="65">
        <f t="shared" si="16"/>
        <v>925</v>
      </c>
      <c r="I199" s="65"/>
      <c r="J199" s="65"/>
      <c r="K199" s="273"/>
      <c r="L199" s="65"/>
      <c r="M199" s="278">
        <f t="shared" si="17"/>
        <v>0.3165</v>
      </c>
      <c r="N199" s="65">
        <f t="shared" si="18"/>
        <v>925</v>
      </c>
      <c r="O199" s="65"/>
      <c r="P199" s="65"/>
      <c r="Q199" s="273"/>
      <c r="R199" s="65"/>
      <c r="S199" s="65"/>
      <c r="T199" s="65"/>
      <c r="U199" s="65"/>
      <c r="V199" s="65"/>
      <c r="W199" s="65"/>
      <c r="X199" s="265"/>
      <c r="Y199" s="265"/>
    </row>
    <row r="200" spans="7:25" x14ac:dyDescent="0.35">
      <c r="G200" s="278">
        <f t="shared" si="14"/>
        <v>0.33582666666666666</v>
      </c>
      <c r="H200" s="65">
        <f t="shared" si="16"/>
        <v>926</v>
      </c>
      <c r="I200" s="65"/>
      <c r="J200" s="65"/>
      <c r="K200" s="273"/>
      <c r="L200" s="65"/>
      <c r="M200" s="278">
        <f t="shared" si="17"/>
        <v>0.3171371428571429</v>
      </c>
      <c r="N200" s="65">
        <f t="shared" si="18"/>
        <v>926</v>
      </c>
      <c r="O200" s="65"/>
      <c r="P200" s="65"/>
      <c r="Q200" s="273"/>
      <c r="R200" s="65"/>
      <c r="S200" s="65"/>
      <c r="T200" s="65"/>
      <c r="U200" s="65"/>
      <c r="V200" s="65"/>
      <c r="W200" s="65"/>
      <c r="X200" s="265"/>
      <c r="Y200" s="265"/>
    </row>
    <row r="201" spans="7:25" x14ac:dyDescent="0.35">
      <c r="G201" s="278">
        <f t="shared" si="14"/>
        <v>0.33656999999999998</v>
      </c>
      <c r="H201" s="65">
        <f t="shared" si="16"/>
        <v>927</v>
      </c>
      <c r="I201" s="65"/>
      <c r="J201" s="65"/>
      <c r="K201" s="273"/>
      <c r="L201" s="65"/>
      <c r="M201" s="278">
        <f t="shared" si="17"/>
        <v>0.31777428571428573</v>
      </c>
      <c r="N201" s="65">
        <f t="shared" si="18"/>
        <v>927</v>
      </c>
      <c r="O201" s="65"/>
      <c r="P201" s="65"/>
      <c r="Q201" s="273"/>
      <c r="R201" s="65"/>
      <c r="S201" s="65"/>
      <c r="T201" s="65"/>
      <c r="U201" s="65"/>
      <c r="V201" s="65"/>
      <c r="W201" s="65"/>
      <c r="X201" s="265"/>
      <c r="Y201" s="265"/>
    </row>
    <row r="202" spans="7:25" x14ac:dyDescent="0.35">
      <c r="G202" s="278">
        <f t="shared" si="14"/>
        <v>0.33731333333333335</v>
      </c>
      <c r="H202" s="65">
        <f t="shared" si="16"/>
        <v>928</v>
      </c>
      <c r="I202" s="65"/>
      <c r="J202" s="65"/>
      <c r="K202" s="273"/>
      <c r="L202" s="65"/>
      <c r="M202" s="278">
        <f t="shared" si="17"/>
        <v>0.31841142857142857</v>
      </c>
      <c r="N202" s="65">
        <f t="shared" si="18"/>
        <v>928</v>
      </c>
      <c r="O202" s="65"/>
      <c r="P202" s="65"/>
      <c r="Q202" s="273"/>
      <c r="R202" s="65"/>
      <c r="S202" s="65"/>
      <c r="T202" s="65"/>
      <c r="U202" s="65"/>
      <c r="V202" s="65"/>
      <c r="W202" s="65"/>
      <c r="X202" s="265"/>
      <c r="Y202" s="265"/>
    </row>
    <row r="203" spans="7:25" x14ac:dyDescent="0.35">
      <c r="G203" s="278">
        <f t="shared" si="14"/>
        <v>0.33805666666666667</v>
      </c>
      <c r="H203" s="65">
        <f t="shared" si="16"/>
        <v>929</v>
      </c>
      <c r="I203" s="65"/>
      <c r="J203" s="65"/>
      <c r="K203" s="273"/>
      <c r="L203" s="65"/>
      <c r="M203" s="278">
        <f t="shared" si="17"/>
        <v>0.31904857142857146</v>
      </c>
      <c r="N203" s="65">
        <f t="shared" si="18"/>
        <v>929</v>
      </c>
      <c r="O203" s="65"/>
      <c r="P203" s="65"/>
      <c r="Q203" s="273"/>
      <c r="R203" s="65"/>
      <c r="S203" s="65"/>
      <c r="T203" s="65"/>
      <c r="U203" s="65"/>
      <c r="V203" s="65"/>
      <c r="W203" s="65"/>
      <c r="X203" s="265"/>
      <c r="Y203" s="265"/>
    </row>
    <row r="204" spans="7:25" x14ac:dyDescent="0.35">
      <c r="G204" s="278">
        <f t="shared" si="14"/>
        <v>0.33879999999999999</v>
      </c>
      <c r="H204" s="65">
        <f t="shared" si="16"/>
        <v>930</v>
      </c>
      <c r="I204" s="65"/>
      <c r="J204" s="65"/>
      <c r="K204" s="273"/>
      <c r="L204" s="65"/>
      <c r="M204" s="278">
        <f t="shared" si="17"/>
        <v>0.3196857142857143</v>
      </c>
      <c r="N204" s="65">
        <f t="shared" si="18"/>
        <v>930</v>
      </c>
      <c r="O204" s="65"/>
      <c r="P204" s="65"/>
      <c r="Q204" s="273"/>
      <c r="R204" s="65"/>
      <c r="S204" s="65"/>
      <c r="T204" s="65"/>
      <c r="U204" s="65"/>
      <c r="V204" s="65"/>
      <c r="W204" s="65"/>
      <c r="X204" s="265"/>
      <c r="Y204" s="265"/>
    </row>
    <row r="205" spans="7:25" x14ac:dyDescent="0.35">
      <c r="G205" s="278">
        <f t="shared" si="14"/>
        <v>0.33954333333333331</v>
      </c>
      <c r="H205" s="65">
        <f t="shared" si="16"/>
        <v>931</v>
      </c>
      <c r="I205" s="65"/>
      <c r="J205" s="65"/>
      <c r="K205" s="273"/>
      <c r="L205" s="65"/>
      <c r="M205" s="278">
        <f t="shared" si="17"/>
        <v>0.32032285714285713</v>
      </c>
      <c r="N205" s="65">
        <f t="shared" si="18"/>
        <v>931</v>
      </c>
      <c r="O205" s="65"/>
      <c r="P205" s="65"/>
      <c r="Q205" s="273"/>
      <c r="R205" s="65"/>
      <c r="S205" s="65"/>
      <c r="T205" s="65"/>
      <c r="U205" s="65"/>
      <c r="V205" s="65"/>
      <c r="W205" s="65"/>
      <c r="X205" s="265"/>
      <c r="Y205" s="265"/>
    </row>
    <row r="206" spans="7:25" x14ac:dyDescent="0.35">
      <c r="G206" s="278">
        <f t="shared" si="14"/>
        <v>0.34028666666666668</v>
      </c>
      <c r="H206" s="65">
        <f t="shared" si="16"/>
        <v>932</v>
      </c>
      <c r="I206" s="65"/>
      <c r="J206" s="65"/>
      <c r="K206" s="273"/>
      <c r="L206" s="65"/>
      <c r="M206" s="278">
        <f t="shared" si="17"/>
        <v>0.32096000000000002</v>
      </c>
      <c r="N206" s="65">
        <f t="shared" si="18"/>
        <v>932</v>
      </c>
      <c r="O206" s="65"/>
      <c r="P206" s="65"/>
      <c r="Q206" s="273"/>
      <c r="R206" s="65"/>
      <c r="S206" s="65"/>
      <c r="T206" s="65"/>
      <c r="U206" s="65"/>
      <c r="V206" s="65"/>
      <c r="W206" s="65"/>
      <c r="X206" s="265"/>
      <c r="Y206" s="265"/>
    </row>
    <row r="207" spans="7:25" x14ac:dyDescent="0.35">
      <c r="G207" s="278">
        <f t="shared" si="14"/>
        <v>0.34103</v>
      </c>
      <c r="H207" s="65">
        <f t="shared" si="16"/>
        <v>933</v>
      </c>
      <c r="I207" s="65"/>
      <c r="J207" s="65"/>
      <c r="K207" s="273"/>
      <c r="L207" s="65"/>
      <c r="M207" s="278">
        <f t="shared" si="17"/>
        <v>0.32159714285714286</v>
      </c>
      <c r="N207" s="65">
        <f t="shared" si="18"/>
        <v>933</v>
      </c>
      <c r="O207" s="65"/>
      <c r="P207" s="65"/>
      <c r="Q207" s="273"/>
      <c r="R207" s="65"/>
      <c r="S207" s="65"/>
      <c r="T207" s="65"/>
      <c r="U207" s="65"/>
      <c r="V207" s="65"/>
      <c r="W207" s="65"/>
      <c r="X207" s="265"/>
      <c r="Y207" s="265"/>
    </row>
    <row r="208" spans="7:25" x14ac:dyDescent="0.35">
      <c r="G208" s="278">
        <f t="shared" si="14"/>
        <v>0.34177333333333332</v>
      </c>
      <c r="H208" s="65">
        <f t="shared" si="16"/>
        <v>934</v>
      </c>
      <c r="I208" s="65"/>
      <c r="J208" s="65"/>
      <c r="K208" s="273"/>
      <c r="L208" s="65"/>
      <c r="M208" s="278">
        <f t="shared" si="17"/>
        <v>0.32223428571428575</v>
      </c>
      <c r="N208" s="65">
        <f t="shared" si="18"/>
        <v>934</v>
      </c>
      <c r="O208" s="65"/>
      <c r="P208" s="65"/>
      <c r="Q208" s="273"/>
      <c r="R208" s="65"/>
      <c r="S208" s="65"/>
      <c r="T208" s="65"/>
      <c r="U208" s="65"/>
      <c r="V208" s="65"/>
      <c r="W208" s="65"/>
      <c r="X208" s="265"/>
      <c r="Y208" s="265"/>
    </row>
    <row r="209" spans="7:25" x14ac:dyDescent="0.35">
      <c r="G209" s="278">
        <f t="shared" si="14"/>
        <v>0.34251666666666669</v>
      </c>
      <c r="H209" s="65">
        <f t="shared" si="16"/>
        <v>935</v>
      </c>
      <c r="I209" s="65"/>
      <c r="J209" s="65"/>
      <c r="K209" s="273"/>
      <c r="L209" s="65"/>
      <c r="M209" s="278">
        <f t="shared" si="17"/>
        <v>0.32287142857142859</v>
      </c>
      <c r="N209" s="65">
        <f t="shared" si="18"/>
        <v>935</v>
      </c>
      <c r="O209" s="65"/>
      <c r="P209" s="65"/>
      <c r="Q209" s="273"/>
      <c r="R209" s="65"/>
      <c r="S209" s="65"/>
      <c r="T209" s="65"/>
      <c r="U209" s="65"/>
      <c r="V209" s="65"/>
      <c r="W209" s="65"/>
      <c r="X209" s="265"/>
      <c r="Y209" s="265"/>
    </row>
    <row r="210" spans="7:25" x14ac:dyDescent="0.35">
      <c r="G210" s="278">
        <f t="shared" si="14"/>
        <v>0.34326000000000001</v>
      </c>
      <c r="H210" s="65">
        <f t="shared" si="16"/>
        <v>936</v>
      </c>
      <c r="I210" s="65"/>
      <c r="J210" s="65"/>
      <c r="K210" s="273"/>
      <c r="L210" s="65"/>
      <c r="M210" s="278">
        <f t="shared" si="17"/>
        <v>0.32350857142857142</v>
      </c>
      <c r="N210" s="65">
        <f t="shared" si="18"/>
        <v>936</v>
      </c>
      <c r="O210" s="65"/>
      <c r="P210" s="65"/>
      <c r="Q210" s="273"/>
      <c r="R210" s="65"/>
      <c r="S210" s="65"/>
      <c r="T210" s="65"/>
      <c r="U210" s="65"/>
      <c r="V210" s="65"/>
      <c r="W210" s="65"/>
      <c r="X210" s="265"/>
      <c r="Y210" s="265"/>
    </row>
    <row r="211" spans="7:25" x14ac:dyDescent="0.35">
      <c r="G211" s="278">
        <f t="shared" si="14"/>
        <v>0.34400333333333333</v>
      </c>
      <c r="H211" s="65">
        <f t="shared" si="16"/>
        <v>937</v>
      </c>
      <c r="I211" s="65"/>
      <c r="J211" s="65"/>
      <c r="K211" s="273"/>
      <c r="L211" s="65"/>
      <c r="M211" s="278">
        <f t="shared" si="17"/>
        <v>0.32414571428571431</v>
      </c>
      <c r="N211" s="65">
        <f t="shared" si="18"/>
        <v>937</v>
      </c>
      <c r="O211" s="65"/>
      <c r="P211" s="65"/>
      <c r="Q211" s="273"/>
      <c r="R211" s="65"/>
      <c r="S211" s="65"/>
      <c r="T211" s="65"/>
      <c r="U211" s="65"/>
      <c r="V211" s="65"/>
      <c r="W211" s="65"/>
      <c r="X211" s="265"/>
      <c r="Y211" s="265"/>
    </row>
    <row r="212" spans="7:25" x14ac:dyDescent="0.35">
      <c r="G212" s="278">
        <f t="shared" si="14"/>
        <v>0.34474666666666665</v>
      </c>
      <c r="H212" s="65">
        <f t="shared" si="16"/>
        <v>938</v>
      </c>
      <c r="I212" s="65"/>
      <c r="J212" s="65"/>
      <c r="K212" s="273"/>
      <c r="L212" s="65"/>
      <c r="M212" s="278">
        <f t="shared" si="17"/>
        <v>0.32478285714285715</v>
      </c>
      <c r="N212" s="65">
        <f t="shared" si="18"/>
        <v>938</v>
      </c>
      <c r="O212" s="65"/>
      <c r="P212" s="65"/>
      <c r="Q212" s="273"/>
      <c r="R212" s="65"/>
      <c r="S212" s="65"/>
      <c r="T212" s="65"/>
      <c r="U212" s="65"/>
      <c r="V212" s="65"/>
      <c r="W212" s="65"/>
      <c r="X212" s="265"/>
      <c r="Y212" s="265"/>
    </row>
    <row r="213" spans="7:25" x14ac:dyDescent="0.35">
      <c r="G213" s="278">
        <f t="shared" si="14"/>
        <v>0.34549000000000002</v>
      </c>
      <c r="H213" s="65">
        <f t="shared" si="16"/>
        <v>939</v>
      </c>
      <c r="I213" s="65"/>
      <c r="J213" s="65"/>
      <c r="K213" s="273"/>
      <c r="L213" s="65"/>
      <c r="M213" s="278">
        <f t="shared" si="17"/>
        <v>0.32542000000000004</v>
      </c>
      <c r="N213" s="65">
        <f t="shared" si="18"/>
        <v>939</v>
      </c>
      <c r="O213" s="65"/>
      <c r="P213" s="65"/>
      <c r="Q213" s="273"/>
      <c r="R213" s="65"/>
      <c r="S213" s="65"/>
      <c r="T213" s="65"/>
      <c r="U213" s="65"/>
      <c r="V213" s="65"/>
      <c r="W213" s="65"/>
      <c r="X213" s="265"/>
      <c r="Y213" s="265"/>
    </row>
    <row r="214" spans="7:25" x14ac:dyDescent="0.35">
      <c r="G214" s="278">
        <f t="shared" si="14"/>
        <v>0.34623333333333334</v>
      </c>
      <c r="H214" s="65">
        <f t="shared" si="16"/>
        <v>940</v>
      </c>
      <c r="I214" s="65"/>
      <c r="J214" s="65"/>
      <c r="K214" s="273"/>
      <c r="L214" s="65"/>
      <c r="M214" s="278">
        <f t="shared" si="17"/>
        <v>0.32605714285714288</v>
      </c>
      <c r="N214" s="65">
        <f t="shared" si="18"/>
        <v>940</v>
      </c>
      <c r="O214" s="65"/>
      <c r="P214" s="65"/>
      <c r="Q214" s="273"/>
      <c r="R214" s="65"/>
      <c r="S214" s="65"/>
      <c r="T214" s="65"/>
      <c r="U214" s="65"/>
      <c r="V214" s="65"/>
      <c r="W214" s="65"/>
      <c r="X214" s="265"/>
      <c r="Y214" s="265"/>
    </row>
    <row r="215" spans="7:25" x14ac:dyDescent="0.35">
      <c r="G215" s="278">
        <f t="shared" si="14"/>
        <v>0.34697666666666666</v>
      </c>
      <c r="H215" s="65">
        <f t="shared" si="16"/>
        <v>941</v>
      </c>
      <c r="I215" s="65"/>
      <c r="J215" s="65"/>
      <c r="K215" s="273"/>
      <c r="L215" s="65"/>
      <c r="M215" s="278">
        <f t="shared" si="17"/>
        <v>0.32669428571428571</v>
      </c>
      <c r="N215" s="65">
        <f t="shared" si="18"/>
        <v>941</v>
      </c>
      <c r="O215" s="65"/>
      <c r="P215" s="65"/>
      <c r="Q215" s="273"/>
      <c r="R215" s="65"/>
      <c r="S215" s="65"/>
      <c r="T215" s="65"/>
      <c r="U215" s="65"/>
      <c r="V215" s="65"/>
      <c r="W215" s="65"/>
      <c r="X215" s="265"/>
      <c r="Y215" s="265"/>
    </row>
    <row r="216" spans="7:25" x14ac:dyDescent="0.35">
      <c r="G216" s="278">
        <f t="shared" ref="G216:G279" si="20">(H216-$J$32)/$J$31</f>
        <v>0.34771999999999997</v>
      </c>
      <c r="H216" s="65">
        <f t="shared" si="16"/>
        <v>942</v>
      </c>
      <c r="I216" s="65"/>
      <c r="J216" s="65"/>
      <c r="K216" s="273"/>
      <c r="L216" s="65"/>
      <c r="M216" s="278">
        <f t="shared" si="17"/>
        <v>0.32733142857142861</v>
      </c>
      <c r="N216" s="65">
        <f t="shared" si="18"/>
        <v>942</v>
      </c>
      <c r="O216" s="65"/>
      <c r="P216" s="65"/>
      <c r="Q216" s="273"/>
      <c r="R216" s="65"/>
      <c r="S216" s="65"/>
      <c r="T216" s="65"/>
      <c r="U216" s="65"/>
      <c r="V216" s="65"/>
      <c r="W216" s="65"/>
      <c r="X216" s="265"/>
      <c r="Y216" s="265"/>
    </row>
    <row r="217" spans="7:25" x14ac:dyDescent="0.35">
      <c r="G217" s="278">
        <f t="shared" si="20"/>
        <v>0.34846333333333335</v>
      </c>
      <c r="H217" s="65">
        <f t="shared" ref="H217:H280" si="21">H216+$H$23</f>
        <v>943</v>
      </c>
      <c r="I217" s="65"/>
      <c r="J217" s="65"/>
      <c r="K217" s="273"/>
      <c r="L217" s="65"/>
      <c r="M217" s="278">
        <f t="shared" ref="M217:M280" si="22">(N217-$P$32)/$P$31</f>
        <v>0.32796857142857144</v>
      </c>
      <c r="N217" s="65">
        <f t="shared" si="18"/>
        <v>943</v>
      </c>
      <c r="O217" s="65"/>
      <c r="P217" s="65"/>
      <c r="Q217" s="273"/>
      <c r="R217" s="65"/>
      <c r="S217" s="65"/>
      <c r="T217" s="65"/>
      <c r="U217" s="65"/>
      <c r="V217" s="65"/>
      <c r="W217" s="65"/>
      <c r="X217" s="265"/>
      <c r="Y217" s="265"/>
    </row>
    <row r="218" spans="7:25" x14ac:dyDescent="0.35">
      <c r="G218" s="278">
        <f t="shared" si="20"/>
        <v>0.34920666666666667</v>
      </c>
      <c r="H218" s="65">
        <f t="shared" si="21"/>
        <v>944</v>
      </c>
      <c r="I218" s="65"/>
      <c r="J218" s="65"/>
      <c r="K218" s="273"/>
      <c r="L218" s="65"/>
      <c r="M218" s="278">
        <f t="shared" si="22"/>
        <v>0.32860571428571428</v>
      </c>
      <c r="N218" s="65">
        <f t="shared" ref="N218:N281" si="23">N217+$N$23</f>
        <v>944</v>
      </c>
      <c r="O218" s="65"/>
      <c r="P218" s="65"/>
      <c r="Q218" s="273"/>
      <c r="R218" s="65"/>
      <c r="S218" s="65"/>
      <c r="T218" s="65"/>
      <c r="U218" s="65"/>
      <c r="V218" s="65"/>
      <c r="W218" s="65"/>
      <c r="X218" s="265"/>
      <c r="Y218" s="265"/>
    </row>
    <row r="219" spans="7:25" x14ac:dyDescent="0.35">
      <c r="G219" s="278">
        <f t="shared" si="20"/>
        <v>0.34994999999999998</v>
      </c>
      <c r="H219" s="65">
        <f t="shared" si="21"/>
        <v>945</v>
      </c>
      <c r="I219" s="65"/>
      <c r="J219" s="65"/>
      <c r="K219" s="273"/>
      <c r="L219" s="65"/>
      <c r="M219" s="278">
        <f t="shared" si="22"/>
        <v>0.32924285714285717</v>
      </c>
      <c r="N219" s="65">
        <f t="shared" si="23"/>
        <v>945</v>
      </c>
      <c r="O219" s="65"/>
      <c r="P219" s="65"/>
      <c r="Q219" s="273"/>
      <c r="R219" s="65"/>
      <c r="S219" s="65"/>
      <c r="T219" s="65"/>
      <c r="U219" s="65"/>
      <c r="V219" s="65"/>
      <c r="W219" s="65"/>
      <c r="X219" s="265"/>
      <c r="Y219" s="265"/>
    </row>
    <row r="220" spans="7:25" x14ac:dyDescent="0.35">
      <c r="G220" s="278">
        <f t="shared" si="20"/>
        <v>0.35069333333333336</v>
      </c>
      <c r="H220" s="65">
        <f t="shared" si="21"/>
        <v>946</v>
      </c>
      <c r="I220" s="65"/>
      <c r="J220" s="65"/>
      <c r="K220" s="273"/>
      <c r="L220" s="65"/>
      <c r="M220" s="278">
        <f t="shared" si="22"/>
        <v>0.32988000000000001</v>
      </c>
      <c r="N220" s="65">
        <f t="shared" si="23"/>
        <v>946</v>
      </c>
      <c r="O220" s="65"/>
      <c r="P220" s="65"/>
      <c r="Q220" s="273"/>
      <c r="R220" s="65"/>
      <c r="S220" s="65"/>
      <c r="T220" s="65"/>
      <c r="U220" s="65"/>
      <c r="V220" s="65"/>
      <c r="W220" s="65"/>
      <c r="X220" s="265"/>
      <c r="Y220" s="265"/>
    </row>
    <row r="221" spans="7:25" x14ac:dyDescent="0.35">
      <c r="G221" s="278">
        <f t="shared" si="20"/>
        <v>0.35143666666666667</v>
      </c>
      <c r="H221" s="65">
        <f t="shared" si="21"/>
        <v>947</v>
      </c>
      <c r="I221" s="65"/>
      <c r="J221" s="65"/>
      <c r="K221" s="273"/>
      <c r="L221" s="65"/>
      <c r="M221" s="278">
        <f t="shared" si="22"/>
        <v>0.3305171428571429</v>
      </c>
      <c r="N221" s="65">
        <f t="shared" si="23"/>
        <v>947</v>
      </c>
      <c r="O221" s="65"/>
      <c r="P221" s="65"/>
      <c r="Q221" s="273"/>
      <c r="R221" s="65"/>
      <c r="S221" s="65"/>
      <c r="T221" s="65"/>
      <c r="U221" s="65"/>
      <c r="V221" s="65"/>
      <c r="W221" s="65"/>
      <c r="X221" s="265"/>
      <c r="Y221" s="265"/>
    </row>
    <row r="222" spans="7:25" x14ac:dyDescent="0.35">
      <c r="G222" s="278">
        <f t="shared" si="20"/>
        <v>0.35217999999999999</v>
      </c>
      <c r="H222" s="65">
        <f t="shared" si="21"/>
        <v>948</v>
      </c>
      <c r="I222" s="65"/>
      <c r="J222" s="65"/>
      <c r="K222" s="273"/>
      <c r="L222" s="65"/>
      <c r="M222" s="278">
        <f t="shared" si="22"/>
        <v>0.33115428571428573</v>
      </c>
      <c r="N222" s="65">
        <f t="shared" si="23"/>
        <v>948</v>
      </c>
      <c r="O222" s="65"/>
      <c r="P222" s="65"/>
      <c r="Q222" s="273"/>
      <c r="R222" s="65"/>
      <c r="S222" s="65"/>
      <c r="T222" s="65"/>
      <c r="U222" s="65"/>
      <c r="V222" s="65"/>
      <c r="W222" s="65"/>
      <c r="X222" s="265"/>
      <c r="Y222" s="265"/>
    </row>
    <row r="223" spans="7:25" x14ac:dyDescent="0.35">
      <c r="G223" s="278">
        <f t="shared" si="20"/>
        <v>0.35292333333333331</v>
      </c>
      <c r="H223" s="65">
        <f t="shared" si="21"/>
        <v>949</v>
      </c>
      <c r="I223" s="65"/>
      <c r="J223" s="65"/>
      <c r="K223" s="273"/>
      <c r="L223" s="65"/>
      <c r="M223" s="278">
        <f t="shared" si="22"/>
        <v>0.33179142857142857</v>
      </c>
      <c r="N223" s="65">
        <f t="shared" si="23"/>
        <v>949</v>
      </c>
      <c r="O223" s="65"/>
      <c r="P223" s="65"/>
      <c r="Q223" s="273"/>
      <c r="R223" s="65"/>
      <c r="S223" s="65"/>
      <c r="T223" s="65"/>
      <c r="U223" s="65"/>
      <c r="V223" s="65"/>
      <c r="W223" s="65"/>
      <c r="X223" s="265"/>
      <c r="Y223" s="265"/>
    </row>
    <row r="224" spans="7:25" x14ac:dyDescent="0.35">
      <c r="G224" s="278">
        <f t="shared" si="20"/>
        <v>0.35366666666666668</v>
      </c>
      <c r="H224" s="65">
        <f t="shared" si="21"/>
        <v>950</v>
      </c>
      <c r="I224" s="65"/>
      <c r="J224" s="65"/>
      <c r="K224" s="273"/>
      <c r="L224" s="65"/>
      <c r="M224" s="278">
        <f t="shared" si="22"/>
        <v>0.33242857142857146</v>
      </c>
      <c r="N224" s="65">
        <f t="shared" si="23"/>
        <v>950</v>
      </c>
      <c r="O224" s="65"/>
      <c r="P224" s="65"/>
      <c r="Q224" s="273"/>
      <c r="R224" s="65"/>
      <c r="S224" s="65"/>
      <c r="T224" s="65"/>
      <c r="U224" s="65"/>
      <c r="V224" s="65"/>
      <c r="W224" s="65"/>
      <c r="X224" s="265"/>
      <c r="Y224" s="265"/>
    </row>
    <row r="225" spans="7:25" x14ac:dyDescent="0.35">
      <c r="G225" s="278">
        <f t="shared" si="20"/>
        <v>0.35441</v>
      </c>
      <c r="H225" s="65">
        <f t="shared" si="21"/>
        <v>951</v>
      </c>
      <c r="I225" s="65"/>
      <c r="J225" s="65"/>
      <c r="K225" s="273"/>
      <c r="L225" s="65"/>
      <c r="M225" s="278">
        <f t="shared" si="22"/>
        <v>0.3330657142857143</v>
      </c>
      <c r="N225" s="65">
        <f t="shared" si="23"/>
        <v>951</v>
      </c>
      <c r="O225" s="65"/>
      <c r="P225" s="65"/>
      <c r="Q225" s="273"/>
      <c r="R225" s="65"/>
      <c r="S225" s="65"/>
      <c r="T225" s="65"/>
      <c r="U225" s="65"/>
      <c r="V225" s="65"/>
      <c r="W225" s="65"/>
      <c r="X225" s="265"/>
      <c r="Y225" s="265"/>
    </row>
    <row r="226" spans="7:25" x14ac:dyDescent="0.35">
      <c r="G226" s="278">
        <f t="shared" si="20"/>
        <v>0.35515333333333332</v>
      </c>
      <c r="H226" s="65">
        <f t="shared" si="21"/>
        <v>952</v>
      </c>
      <c r="I226" s="65"/>
      <c r="J226" s="65"/>
      <c r="K226" s="273"/>
      <c r="L226" s="65"/>
      <c r="M226" s="278">
        <f t="shared" si="22"/>
        <v>0.33370285714285713</v>
      </c>
      <c r="N226" s="65">
        <f t="shared" si="23"/>
        <v>952</v>
      </c>
      <c r="O226" s="65"/>
      <c r="P226" s="65"/>
      <c r="Q226" s="273"/>
      <c r="R226" s="65"/>
      <c r="S226" s="65"/>
      <c r="T226" s="65"/>
      <c r="U226" s="65"/>
      <c r="V226" s="65"/>
      <c r="W226" s="65"/>
      <c r="X226" s="265"/>
      <c r="Y226" s="265"/>
    </row>
    <row r="227" spans="7:25" x14ac:dyDescent="0.35">
      <c r="G227" s="278">
        <f t="shared" si="20"/>
        <v>0.35589666666666669</v>
      </c>
      <c r="H227" s="65">
        <f t="shared" si="21"/>
        <v>953</v>
      </c>
      <c r="I227" s="65"/>
      <c r="J227" s="65"/>
      <c r="K227" s="273"/>
      <c r="L227" s="65"/>
      <c r="M227" s="278">
        <f t="shared" si="22"/>
        <v>0.33434000000000003</v>
      </c>
      <c r="N227" s="65">
        <f t="shared" si="23"/>
        <v>953</v>
      </c>
      <c r="O227" s="65"/>
      <c r="P227" s="65"/>
      <c r="Q227" s="273"/>
      <c r="R227" s="65"/>
      <c r="S227" s="65"/>
      <c r="T227" s="65"/>
      <c r="U227" s="65"/>
      <c r="V227" s="65"/>
      <c r="W227" s="65"/>
      <c r="X227" s="265"/>
      <c r="Y227" s="265"/>
    </row>
    <row r="228" spans="7:25" x14ac:dyDescent="0.35">
      <c r="G228" s="278">
        <f t="shared" si="20"/>
        <v>0.35664000000000001</v>
      </c>
      <c r="H228" s="65">
        <f t="shared" si="21"/>
        <v>954</v>
      </c>
      <c r="I228" s="65"/>
      <c r="J228" s="65"/>
      <c r="K228" s="273"/>
      <c r="L228" s="65"/>
      <c r="M228" s="278">
        <f t="shared" si="22"/>
        <v>0.33497714285714286</v>
      </c>
      <c r="N228" s="65">
        <f t="shared" si="23"/>
        <v>954</v>
      </c>
      <c r="O228" s="65"/>
      <c r="P228" s="65"/>
      <c r="Q228" s="273"/>
      <c r="R228" s="65"/>
      <c r="S228" s="65"/>
      <c r="T228" s="65"/>
      <c r="U228" s="65"/>
      <c r="V228" s="65"/>
      <c r="W228" s="65"/>
      <c r="X228" s="265"/>
      <c r="Y228" s="265"/>
    </row>
    <row r="229" spans="7:25" x14ac:dyDescent="0.35">
      <c r="G229" s="278">
        <f t="shared" si="20"/>
        <v>0.35738333333333333</v>
      </c>
      <c r="H229" s="65">
        <f t="shared" si="21"/>
        <v>955</v>
      </c>
      <c r="I229" s="65"/>
      <c r="J229" s="65"/>
      <c r="K229" s="273"/>
      <c r="L229" s="65"/>
      <c r="M229" s="278">
        <f t="shared" si="22"/>
        <v>0.33561428571428575</v>
      </c>
      <c r="N229" s="65">
        <f t="shared" si="23"/>
        <v>955</v>
      </c>
      <c r="O229" s="65"/>
      <c r="P229" s="65"/>
      <c r="Q229" s="273"/>
      <c r="R229" s="65"/>
      <c r="S229" s="65"/>
      <c r="T229" s="65"/>
      <c r="U229" s="65"/>
      <c r="V229" s="65"/>
      <c r="W229" s="65"/>
      <c r="X229" s="265"/>
      <c r="Y229" s="265"/>
    </row>
    <row r="230" spans="7:25" x14ac:dyDescent="0.35">
      <c r="G230" s="278">
        <f t="shared" si="20"/>
        <v>0.35812666666666665</v>
      </c>
      <c r="H230" s="65">
        <f t="shared" si="21"/>
        <v>956</v>
      </c>
      <c r="I230" s="65"/>
      <c r="J230" s="65"/>
      <c r="K230" s="273"/>
      <c r="L230" s="65"/>
      <c r="M230" s="278">
        <f t="shared" si="22"/>
        <v>0.33625142857142859</v>
      </c>
      <c r="N230" s="65">
        <f t="shared" si="23"/>
        <v>956</v>
      </c>
      <c r="O230" s="65"/>
      <c r="P230" s="65"/>
      <c r="Q230" s="273"/>
      <c r="R230" s="65"/>
      <c r="S230" s="65"/>
      <c r="T230" s="65"/>
      <c r="U230" s="65"/>
      <c r="V230" s="65"/>
      <c r="W230" s="65"/>
      <c r="X230" s="265"/>
      <c r="Y230" s="265"/>
    </row>
    <row r="231" spans="7:25" x14ac:dyDescent="0.35">
      <c r="G231" s="278">
        <f t="shared" si="20"/>
        <v>0.35887000000000002</v>
      </c>
      <c r="H231" s="65">
        <f t="shared" si="21"/>
        <v>957</v>
      </c>
      <c r="I231" s="65"/>
      <c r="J231" s="65"/>
      <c r="K231" s="273"/>
      <c r="L231" s="65"/>
      <c r="M231" s="278">
        <f t="shared" si="22"/>
        <v>0.33688857142857143</v>
      </c>
      <c r="N231" s="65">
        <f t="shared" si="23"/>
        <v>957</v>
      </c>
      <c r="O231" s="65"/>
      <c r="P231" s="65"/>
      <c r="Q231" s="273"/>
      <c r="R231" s="65"/>
      <c r="S231" s="65"/>
      <c r="T231" s="65"/>
      <c r="U231" s="65"/>
      <c r="V231" s="65"/>
      <c r="W231" s="65"/>
      <c r="X231" s="265"/>
      <c r="Y231" s="265"/>
    </row>
    <row r="232" spans="7:25" x14ac:dyDescent="0.35">
      <c r="G232" s="278">
        <f t="shared" si="20"/>
        <v>0.35961333333333334</v>
      </c>
      <c r="H232" s="65">
        <f t="shared" si="21"/>
        <v>958</v>
      </c>
      <c r="I232" s="65"/>
      <c r="J232" s="65"/>
      <c r="K232" s="273"/>
      <c r="L232" s="65"/>
      <c r="M232" s="278">
        <f t="shared" si="22"/>
        <v>0.33752571428571432</v>
      </c>
      <c r="N232" s="65">
        <f t="shared" si="23"/>
        <v>958</v>
      </c>
      <c r="O232" s="65"/>
      <c r="P232" s="65"/>
      <c r="Q232" s="273"/>
      <c r="R232" s="65"/>
      <c r="S232" s="65"/>
      <c r="T232" s="65"/>
      <c r="U232" s="65"/>
      <c r="V232" s="65"/>
      <c r="W232" s="65"/>
      <c r="X232" s="265"/>
      <c r="Y232" s="265"/>
    </row>
    <row r="233" spans="7:25" x14ac:dyDescent="0.35">
      <c r="G233" s="278">
        <f t="shared" si="20"/>
        <v>0.36035666666666666</v>
      </c>
      <c r="H233" s="65">
        <f t="shared" si="21"/>
        <v>959</v>
      </c>
      <c r="I233" s="65"/>
      <c r="J233" s="65"/>
      <c r="K233" s="273"/>
      <c r="L233" s="65"/>
      <c r="M233" s="278">
        <f t="shared" si="22"/>
        <v>0.33816285714285715</v>
      </c>
      <c r="N233" s="65">
        <f t="shared" si="23"/>
        <v>959</v>
      </c>
      <c r="O233" s="65"/>
      <c r="P233" s="65"/>
      <c r="Q233" s="273"/>
      <c r="R233" s="65"/>
      <c r="S233" s="65"/>
      <c r="T233" s="65"/>
      <c r="U233" s="65"/>
      <c r="V233" s="65"/>
      <c r="W233" s="65"/>
      <c r="X233" s="265"/>
      <c r="Y233" s="265"/>
    </row>
    <row r="234" spans="7:25" x14ac:dyDescent="0.35">
      <c r="G234" s="278">
        <f t="shared" si="20"/>
        <v>0.36109999999999998</v>
      </c>
      <c r="H234" s="65">
        <f t="shared" si="21"/>
        <v>960</v>
      </c>
      <c r="I234" s="65"/>
      <c r="J234" s="65"/>
      <c r="K234" s="273"/>
      <c r="L234" s="65"/>
      <c r="M234" s="278">
        <f t="shared" si="22"/>
        <v>0.33879999999999999</v>
      </c>
      <c r="N234" s="65">
        <f t="shared" si="23"/>
        <v>960</v>
      </c>
      <c r="O234" s="65"/>
      <c r="P234" s="65"/>
      <c r="Q234" s="273"/>
      <c r="R234" s="65"/>
      <c r="S234" s="65"/>
      <c r="T234" s="65"/>
      <c r="U234" s="65"/>
      <c r="V234" s="65"/>
      <c r="W234" s="65"/>
      <c r="X234" s="265"/>
      <c r="Y234" s="265"/>
    </row>
    <row r="235" spans="7:25" x14ac:dyDescent="0.35">
      <c r="G235" s="278">
        <f t="shared" si="20"/>
        <v>0.36184333333333335</v>
      </c>
      <c r="H235" s="65">
        <f t="shared" si="21"/>
        <v>961</v>
      </c>
      <c r="I235" s="65"/>
      <c r="J235" s="65"/>
      <c r="K235" s="273"/>
      <c r="L235" s="65"/>
      <c r="M235" s="278">
        <f t="shared" si="22"/>
        <v>0.33943714285714288</v>
      </c>
      <c r="N235" s="65">
        <f t="shared" si="23"/>
        <v>961</v>
      </c>
      <c r="O235" s="65"/>
      <c r="P235" s="65"/>
      <c r="Q235" s="273"/>
      <c r="R235" s="65"/>
      <c r="S235" s="65"/>
      <c r="T235" s="65"/>
      <c r="U235" s="65"/>
      <c r="V235" s="65"/>
      <c r="W235" s="65"/>
      <c r="X235" s="265"/>
      <c r="Y235" s="265"/>
    </row>
    <row r="236" spans="7:25" x14ac:dyDescent="0.35">
      <c r="G236" s="278">
        <f t="shared" si="20"/>
        <v>0.36258666666666667</v>
      </c>
      <c r="H236" s="65">
        <f t="shared" si="21"/>
        <v>962</v>
      </c>
      <c r="I236" s="65"/>
      <c r="J236" s="65"/>
      <c r="K236" s="273"/>
      <c r="L236" s="65"/>
      <c r="M236" s="278">
        <f t="shared" si="22"/>
        <v>0.34007428571428572</v>
      </c>
      <c r="N236" s="65">
        <f t="shared" si="23"/>
        <v>962</v>
      </c>
      <c r="O236" s="65"/>
      <c r="P236" s="65"/>
      <c r="Q236" s="273"/>
      <c r="R236" s="65"/>
      <c r="S236" s="65"/>
      <c r="T236" s="65"/>
      <c r="U236" s="65"/>
      <c r="V236" s="65"/>
      <c r="W236" s="65"/>
      <c r="X236" s="265"/>
      <c r="Y236" s="265"/>
    </row>
    <row r="237" spans="7:25" x14ac:dyDescent="0.35">
      <c r="G237" s="278">
        <f t="shared" si="20"/>
        <v>0.36332999999999999</v>
      </c>
      <c r="H237" s="65">
        <f t="shared" si="21"/>
        <v>963</v>
      </c>
      <c r="I237" s="65"/>
      <c r="J237" s="65"/>
      <c r="K237" s="273"/>
      <c r="L237" s="65"/>
      <c r="M237" s="278">
        <f t="shared" si="22"/>
        <v>0.34071142857142861</v>
      </c>
      <c r="N237" s="65">
        <f t="shared" si="23"/>
        <v>963</v>
      </c>
      <c r="O237" s="65"/>
      <c r="P237" s="65"/>
      <c r="Q237" s="273"/>
      <c r="R237" s="65"/>
      <c r="S237" s="65"/>
      <c r="T237" s="65"/>
      <c r="U237" s="65"/>
      <c r="V237" s="65"/>
      <c r="W237" s="65"/>
      <c r="X237" s="265"/>
      <c r="Y237" s="265"/>
    </row>
    <row r="238" spans="7:25" x14ac:dyDescent="0.35">
      <c r="G238" s="278">
        <f t="shared" si="20"/>
        <v>0.36407333333333336</v>
      </c>
      <c r="H238" s="65">
        <f t="shared" si="21"/>
        <v>964</v>
      </c>
      <c r="I238" s="65"/>
      <c r="J238" s="65"/>
      <c r="K238" s="273"/>
      <c r="L238" s="65"/>
      <c r="M238" s="278">
        <f t="shared" si="22"/>
        <v>0.34134857142857145</v>
      </c>
      <c r="N238" s="65">
        <f t="shared" si="23"/>
        <v>964</v>
      </c>
      <c r="O238" s="65"/>
      <c r="P238" s="65"/>
      <c r="Q238" s="273"/>
      <c r="R238" s="65"/>
      <c r="S238" s="65"/>
      <c r="T238" s="65"/>
      <c r="U238" s="65"/>
      <c r="V238" s="65"/>
      <c r="W238" s="65"/>
      <c r="X238" s="265"/>
      <c r="Y238" s="265"/>
    </row>
    <row r="239" spans="7:25" x14ac:dyDescent="0.35">
      <c r="G239" s="278">
        <f t="shared" si="20"/>
        <v>0.36481666666666668</v>
      </c>
      <c r="H239" s="65">
        <f t="shared" si="21"/>
        <v>965</v>
      </c>
      <c r="I239" s="65"/>
      <c r="J239" s="65"/>
      <c r="K239" s="273"/>
      <c r="L239" s="65"/>
      <c r="M239" s="278">
        <f t="shared" si="22"/>
        <v>0.34198571428571428</v>
      </c>
      <c r="N239" s="65">
        <f t="shared" si="23"/>
        <v>965</v>
      </c>
      <c r="O239" s="65"/>
      <c r="P239" s="65"/>
      <c r="Q239" s="273"/>
      <c r="R239" s="65"/>
      <c r="S239" s="65"/>
      <c r="T239" s="65"/>
      <c r="U239" s="65"/>
      <c r="V239" s="65"/>
      <c r="W239" s="65"/>
      <c r="X239" s="265"/>
      <c r="Y239" s="265"/>
    </row>
    <row r="240" spans="7:25" x14ac:dyDescent="0.35">
      <c r="G240" s="278">
        <f t="shared" si="20"/>
        <v>0.36556</v>
      </c>
      <c r="H240" s="65">
        <f t="shared" si="21"/>
        <v>966</v>
      </c>
      <c r="I240" s="65"/>
      <c r="J240" s="65"/>
      <c r="K240" s="273"/>
      <c r="L240" s="65"/>
      <c r="M240" s="278">
        <f t="shared" si="22"/>
        <v>0.34262285714285717</v>
      </c>
      <c r="N240" s="65">
        <f t="shared" si="23"/>
        <v>966</v>
      </c>
      <c r="O240" s="65"/>
      <c r="P240" s="65"/>
      <c r="Q240" s="273"/>
      <c r="R240" s="65"/>
      <c r="S240" s="65"/>
      <c r="T240" s="65"/>
      <c r="U240" s="65"/>
      <c r="V240" s="65"/>
      <c r="W240" s="65"/>
      <c r="X240" s="265"/>
      <c r="Y240" s="265"/>
    </row>
    <row r="241" spans="7:25" x14ac:dyDescent="0.35">
      <c r="G241" s="278">
        <f t="shared" si="20"/>
        <v>0.36630333333333331</v>
      </c>
      <c r="H241" s="65">
        <f t="shared" si="21"/>
        <v>967</v>
      </c>
      <c r="I241" s="65"/>
      <c r="J241" s="65"/>
      <c r="K241" s="273"/>
      <c r="L241" s="65"/>
      <c r="M241" s="278">
        <f t="shared" si="22"/>
        <v>0.34326000000000001</v>
      </c>
      <c r="N241" s="65">
        <f t="shared" si="23"/>
        <v>967</v>
      </c>
      <c r="O241" s="65"/>
      <c r="P241" s="65"/>
      <c r="Q241" s="273"/>
      <c r="R241" s="65"/>
      <c r="S241" s="65"/>
      <c r="T241" s="65"/>
      <c r="U241" s="65"/>
      <c r="V241" s="65"/>
      <c r="W241" s="65"/>
      <c r="X241" s="265"/>
      <c r="Y241" s="265"/>
    </row>
    <row r="242" spans="7:25" x14ac:dyDescent="0.35">
      <c r="G242" s="278">
        <f t="shared" si="20"/>
        <v>0.36704666666666669</v>
      </c>
      <c r="H242" s="65">
        <f t="shared" si="21"/>
        <v>968</v>
      </c>
      <c r="I242" s="65"/>
      <c r="J242" s="65"/>
      <c r="K242" s="273"/>
      <c r="L242" s="65"/>
      <c r="M242" s="278">
        <f t="shared" si="22"/>
        <v>0.34389714285714285</v>
      </c>
      <c r="N242" s="65">
        <f t="shared" si="23"/>
        <v>968</v>
      </c>
      <c r="O242" s="65"/>
      <c r="P242" s="65"/>
      <c r="Q242" s="273"/>
      <c r="R242" s="65"/>
      <c r="S242" s="65"/>
      <c r="T242" s="65"/>
      <c r="U242" s="65"/>
      <c r="V242" s="65"/>
      <c r="W242" s="65"/>
      <c r="X242" s="265"/>
      <c r="Y242" s="265"/>
    </row>
    <row r="243" spans="7:25" x14ac:dyDescent="0.35">
      <c r="G243" s="278">
        <f t="shared" si="20"/>
        <v>0.36779000000000001</v>
      </c>
      <c r="H243" s="65">
        <f t="shared" si="21"/>
        <v>969</v>
      </c>
      <c r="I243" s="65"/>
      <c r="J243" s="65"/>
      <c r="K243" s="273"/>
      <c r="L243" s="65"/>
      <c r="M243" s="278">
        <f t="shared" si="22"/>
        <v>0.34453428571428574</v>
      </c>
      <c r="N243" s="65">
        <f t="shared" si="23"/>
        <v>969</v>
      </c>
      <c r="O243" s="65"/>
      <c r="P243" s="65"/>
      <c r="Q243" s="273"/>
      <c r="R243" s="65"/>
      <c r="S243" s="65"/>
      <c r="T243" s="65"/>
      <c r="U243" s="65"/>
      <c r="V243" s="65"/>
      <c r="W243" s="65"/>
      <c r="X243" s="265"/>
      <c r="Y243" s="265"/>
    </row>
    <row r="244" spans="7:25" x14ac:dyDescent="0.35">
      <c r="G244" s="278">
        <f t="shared" si="20"/>
        <v>0.36853333333333332</v>
      </c>
      <c r="H244" s="65">
        <f t="shared" si="21"/>
        <v>970</v>
      </c>
      <c r="I244" s="65"/>
      <c r="J244" s="65"/>
      <c r="K244" s="273"/>
      <c r="L244" s="65"/>
      <c r="M244" s="278">
        <f t="shared" si="22"/>
        <v>0.34517142857142857</v>
      </c>
      <c r="N244" s="65">
        <f t="shared" si="23"/>
        <v>970</v>
      </c>
      <c r="O244" s="65"/>
      <c r="P244" s="65"/>
      <c r="Q244" s="273"/>
      <c r="R244" s="65"/>
      <c r="S244" s="65"/>
      <c r="T244" s="65"/>
      <c r="U244" s="65"/>
      <c r="V244" s="65"/>
      <c r="W244" s="65"/>
      <c r="X244" s="265"/>
      <c r="Y244" s="265"/>
    </row>
    <row r="245" spans="7:25" x14ac:dyDescent="0.35">
      <c r="G245" s="278">
        <f t="shared" si="20"/>
        <v>0.36927666666666664</v>
      </c>
      <c r="H245" s="65">
        <f t="shared" si="21"/>
        <v>971</v>
      </c>
      <c r="I245" s="65"/>
      <c r="J245" s="65"/>
      <c r="K245" s="273"/>
      <c r="L245" s="65"/>
      <c r="M245" s="278">
        <f t="shared" si="22"/>
        <v>0.34580857142857147</v>
      </c>
      <c r="N245" s="65">
        <f t="shared" si="23"/>
        <v>971</v>
      </c>
      <c r="O245" s="65"/>
      <c r="P245" s="65"/>
      <c r="Q245" s="273"/>
      <c r="R245" s="65"/>
      <c r="S245" s="65"/>
      <c r="T245" s="65"/>
      <c r="U245" s="65"/>
      <c r="V245" s="65"/>
      <c r="W245" s="65"/>
      <c r="X245" s="265"/>
      <c r="Y245" s="265"/>
    </row>
    <row r="246" spans="7:25" x14ac:dyDescent="0.35">
      <c r="G246" s="278">
        <f t="shared" si="20"/>
        <v>0.37002000000000002</v>
      </c>
      <c r="H246" s="65">
        <f t="shared" si="21"/>
        <v>972</v>
      </c>
      <c r="I246" s="65"/>
      <c r="J246" s="65"/>
      <c r="K246" s="273"/>
      <c r="L246" s="65"/>
      <c r="M246" s="278">
        <f t="shared" si="22"/>
        <v>0.3464457142857143</v>
      </c>
      <c r="N246" s="65">
        <f t="shared" si="23"/>
        <v>972</v>
      </c>
      <c r="O246" s="65"/>
      <c r="P246" s="65"/>
      <c r="Q246" s="273"/>
      <c r="R246" s="65"/>
      <c r="S246" s="65"/>
      <c r="T246" s="65"/>
      <c r="U246" s="65"/>
      <c r="V246" s="65"/>
      <c r="W246" s="65"/>
      <c r="X246" s="265"/>
      <c r="Y246" s="265"/>
    </row>
    <row r="247" spans="7:25" x14ac:dyDescent="0.35">
      <c r="G247" s="278">
        <f t="shared" si="20"/>
        <v>0.37076333333333333</v>
      </c>
      <c r="H247" s="65">
        <f t="shared" si="21"/>
        <v>973</v>
      </c>
      <c r="I247" s="65"/>
      <c r="J247" s="65"/>
      <c r="K247" s="273"/>
      <c r="L247" s="65"/>
      <c r="M247" s="278">
        <f t="shared" si="22"/>
        <v>0.34708285714285714</v>
      </c>
      <c r="N247" s="65">
        <f t="shared" si="23"/>
        <v>973</v>
      </c>
      <c r="O247" s="65"/>
      <c r="P247" s="65"/>
      <c r="Q247" s="273"/>
      <c r="R247" s="65"/>
      <c r="S247" s="65"/>
      <c r="T247" s="65"/>
      <c r="U247" s="65"/>
      <c r="V247" s="65"/>
      <c r="W247" s="65"/>
      <c r="X247" s="265"/>
      <c r="Y247" s="265"/>
    </row>
    <row r="248" spans="7:25" x14ac:dyDescent="0.35">
      <c r="G248" s="278">
        <f t="shared" si="20"/>
        <v>0.37150666666666665</v>
      </c>
      <c r="H248" s="65">
        <f t="shared" si="21"/>
        <v>974</v>
      </c>
      <c r="I248" s="65"/>
      <c r="J248" s="65"/>
      <c r="K248" s="273"/>
      <c r="L248" s="65"/>
      <c r="M248" s="278">
        <f t="shared" si="22"/>
        <v>0.34772000000000003</v>
      </c>
      <c r="N248" s="65">
        <f t="shared" si="23"/>
        <v>974</v>
      </c>
      <c r="O248" s="65"/>
      <c r="P248" s="65"/>
      <c r="Q248" s="273"/>
      <c r="R248" s="65"/>
      <c r="S248" s="65"/>
      <c r="T248" s="65"/>
      <c r="U248" s="65"/>
      <c r="V248" s="65"/>
      <c r="W248" s="65"/>
      <c r="X248" s="265"/>
      <c r="Y248" s="265"/>
    </row>
    <row r="249" spans="7:25" x14ac:dyDescent="0.35">
      <c r="G249" s="278">
        <f t="shared" si="20"/>
        <v>0.37225000000000003</v>
      </c>
      <c r="H249" s="65">
        <f t="shared" si="21"/>
        <v>975</v>
      </c>
      <c r="I249" s="65"/>
      <c r="J249" s="65"/>
      <c r="K249" s="273"/>
      <c r="L249" s="65"/>
      <c r="M249" s="278">
        <f t="shared" si="22"/>
        <v>0.34835714285714287</v>
      </c>
      <c r="N249" s="65">
        <f t="shared" si="23"/>
        <v>975</v>
      </c>
      <c r="O249" s="65"/>
      <c r="P249" s="65"/>
      <c r="Q249" s="273"/>
      <c r="R249" s="65"/>
      <c r="S249" s="65"/>
      <c r="T249" s="65"/>
      <c r="U249" s="65"/>
      <c r="V249" s="65"/>
      <c r="W249" s="65"/>
      <c r="X249" s="265"/>
      <c r="Y249" s="265"/>
    </row>
    <row r="250" spans="7:25" x14ac:dyDescent="0.35">
      <c r="G250" s="278">
        <f t="shared" si="20"/>
        <v>0.37299333333333334</v>
      </c>
      <c r="H250" s="65">
        <f t="shared" si="21"/>
        <v>976</v>
      </c>
      <c r="I250" s="65"/>
      <c r="J250" s="65"/>
      <c r="K250" s="273"/>
      <c r="L250" s="65"/>
      <c r="M250" s="278">
        <f t="shared" si="22"/>
        <v>0.34899428571428576</v>
      </c>
      <c r="N250" s="65">
        <f t="shared" si="23"/>
        <v>976</v>
      </c>
      <c r="O250" s="65"/>
      <c r="P250" s="65"/>
      <c r="Q250" s="273"/>
      <c r="R250" s="65"/>
      <c r="S250" s="65"/>
      <c r="T250" s="65"/>
      <c r="U250" s="65"/>
      <c r="V250" s="65"/>
      <c r="W250" s="65"/>
      <c r="X250" s="265"/>
      <c r="Y250" s="265"/>
    </row>
    <row r="251" spans="7:25" x14ac:dyDescent="0.35">
      <c r="G251" s="278">
        <f t="shared" si="20"/>
        <v>0.37373666666666666</v>
      </c>
      <c r="H251" s="65">
        <f t="shared" si="21"/>
        <v>977</v>
      </c>
      <c r="I251" s="65"/>
      <c r="J251" s="65"/>
      <c r="K251" s="273"/>
      <c r="L251" s="65"/>
      <c r="M251" s="278">
        <f t="shared" si="22"/>
        <v>0.34963142857142859</v>
      </c>
      <c r="N251" s="65">
        <f t="shared" si="23"/>
        <v>977</v>
      </c>
      <c r="O251" s="65"/>
      <c r="P251" s="65"/>
      <c r="Q251" s="273"/>
      <c r="R251" s="65"/>
      <c r="S251" s="65"/>
      <c r="T251" s="65"/>
      <c r="U251" s="65"/>
      <c r="V251" s="65"/>
      <c r="W251" s="65"/>
      <c r="X251" s="265"/>
      <c r="Y251" s="265"/>
    </row>
    <row r="252" spans="7:25" x14ac:dyDescent="0.35">
      <c r="G252" s="278">
        <f t="shared" si="20"/>
        <v>0.37447999999999998</v>
      </c>
      <c r="H252" s="65">
        <f t="shared" si="21"/>
        <v>978</v>
      </c>
      <c r="I252" s="65"/>
      <c r="J252" s="65"/>
      <c r="K252" s="273"/>
      <c r="L252" s="65"/>
      <c r="M252" s="278">
        <f t="shared" si="22"/>
        <v>0.35026857142857143</v>
      </c>
      <c r="N252" s="65">
        <f t="shared" si="23"/>
        <v>978</v>
      </c>
      <c r="O252" s="65"/>
      <c r="P252" s="65"/>
      <c r="Q252" s="273"/>
      <c r="R252" s="65"/>
      <c r="S252" s="65"/>
      <c r="T252" s="65"/>
      <c r="U252" s="65"/>
      <c r="V252" s="65"/>
      <c r="W252" s="65"/>
      <c r="X252" s="265"/>
      <c r="Y252" s="265"/>
    </row>
    <row r="253" spans="7:25" x14ac:dyDescent="0.35">
      <c r="G253" s="278">
        <f t="shared" si="20"/>
        <v>0.37522333333333335</v>
      </c>
      <c r="H253" s="65">
        <f t="shared" si="21"/>
        <v>979</v>
      </c>
      <c r="I253" s="65"/>
      <c r="J253" s="65"/>
      <c r="K253" s="273"/>
      <c r="L253" s="65"/>
      <c r="M253" s="278">
        <f t="shared" si="22"/>
        <v>0.35090571428571432</v>
      </c>
      <c r="N253" s="65">
        <f t="shared" si="23"/>
        <v>979</v>
      </c>
      <c r="O253" s="65"/>
      <c r="P253" s="65"/>
      <c r="Q253" s="273"/>
      <c r="R253" s="65"/>
      <c r="S253" s="65"/>
      <c r="T253" s="65"/>
      <c r="U253" s="65"/>
      <c r="V253" s="65"/>
      <c r="W253" s="65"/>
      <c r="X253" s="265"/>
      <c r="Y253" s="265"/>
    </row>
    <row r="254" spans="7:25" x14ac:dyDescent="0.35">
      <c r="G254" s="278">
        <f t="shared" si="20"/>
        <v>0.37596666666666667</v>
      </c>
      <c r="H254" s="65">
        <f t="shared" si="21"/>
        <v>980</v>
      </c>
      <c r="I254" s="65"/>
      <c r="J254" s="65"/>
      <c r="K254" s="273"/>
      <c r="L254" s="65"/>
      <c r="M254" s="278">
        <f t="shared" si="22"/>
        <v>0.35154285714285716</v>
      </c>
      <c r="N254" s="65">
        <f t="shared" si="23"/>
        <v>980</v>
      </c>
      <c r="O254" s="65"/>
      <c r="P254" s="65"/>
      <c r="Q254" s="273"/>
      <c r="R254" s="65"/>
      <c r="S254" s="65"/>
      <c r="T254" s="65"/>
      <c r="U254" s="65"/>
      <c r="V254" s="65"/>
      <c r="W254" s="65"/>
      <c r="X254" s="265"/>
      <c r="Y254" s="265"/>
    </row>
    <row r="255" spans="7:25" x14ac:dyDescent="0.35">
      <c r="G255" s="278">
        <f t="shared" si="20"/>
        <v>0.37670999999999999</v>
      </c>
      <c r="H255" s="65">
        <f t="shared" si="21"/>
        <v>981</v>
      </c>
      <c r="I255" s="65"/>
      <c r="J255" s="65"/>
      <c r="K255" s="273"/>
      <c r="L255" s="65"/>
      <c r="M255" s="278">
        <f t="shared" si="22"/>
        <v>0.35217999999999999</v>
      </c>
      <c r="N255" s="65">
        <f t="shared" si="23"/>
        <v>981</v>
      </c>
      <c r="O255" s="65"/>
      <c r="P255" s="65"/>
      <c r="Q255" s="273"/>
      <c r="R255" s="65"/>
      <c r="S255" s="65"/>
      <c r="T255" s="65"/>
      <c r="U255" s="65"/>
      <c r="V255" s="65"/>
      <c r="W255" s="65"/>
      <c r="X255" s="265"/>
      <c r="Y255" s="265"/>
    </row>
    <row r="256" spans="7:25" x14ac:dyDescent="0.35">
      <c r="G256" s="278">
        <f t="shared" si="20"/>
        <v>0.37745333333333336</v>
      </c>
      <c r="H256" s="65">
        <f t="shared" si="21"/>
        <v>982</v>
      </c>
      <c r="I256" s="65"/>
      <c r="J256" s="65"/>
      <c r="K256" s="273"/>
      <c r="L256" s="65"/>
      <c r="M256" s="278">
        <f t="shared" si="22"/>
        <v>0.35281714285714288</v>
      </c>
      <c r="N256" s="65">
        <f t="shared" si="23"/>
        <v>982</v>
      </c>
      <c r="O256" s="65"/>
      <c r="P256" s="65"/>
      <c r="Q256" s="273"/>
      <c r="R256" s="65"/>
      <c r="S256" s="65"/>
      <c r="T256" s="65"/>
      <c r="U256" s="65"/>
      <c r="V256" s="65"/>
      <c r="W256" s="65"/>
      <c r="X256" s="265"/>
      <c r="Y256" s="265"/>
    </row>
    <row r="257" spans="7:25" x14ac:dyDescent="0.35">
      <c r="G257" s="278">
        <f t="shared" si="20"/>
        <v>0.37819666666666668</v>
      </c>
      <c r="H257" s="65">
        <f t="shared" si="21"/>
        <v>983</v>
      </c>
      <c r="I257" s="65"/>
      <c r="J257" s="65"/>
      <c r="K257" s="273"/>
      <c r="L257" s="65"/>
      <c r="M257" s="278">
        <f t="shared" si="22"/>
        <v>0.35345428571428572</v>
      </c>
      <c r="N257" s="65">
        <f t="shared" si="23"/>
        <v>983</v>
      </c>
      <c r="O257" s="65"/>
      <c r="P257" s="65"/>
      <c r="Q257" s="273"/>
      <c r="R257" s="65"/>
      <c r="S257" s="65"/>
      <c r="T257" s="65"/>
      <c r="U257" s="65"/>
      <c r="V257" s="65"/>
      <c r="W257" s="65"/>
      <c r="X257" s="265"/>
      <c r="Y257" s="265"/>
    </row>
    <row r="258" spans="7:25" x14ac:dyDescent="0.35">
      <c r="G258" s="278">
        <f t="shared" si="20"/>
        <v>0.37894</v>
      </c>
      <c r="H258" s="65">
        <f t="shared" si="21"/>
        <v>984</v>
      </c>
      <c r="I258" s="65"/>
      <c r="J258" s="65"/>
      <c r="K258" s="273"/>
      <c r="L258" s="65"/>
      <c r="M258" s="278">
        <f t="shared" si="22"/>
        <v>0.35409142857142861</v>
      </c>
      <c r="N258" s="65">
        <f t="shared" si="23"/>
        <v>984</v>
      </c>
      <c r="O258" s="65"/>
      <c r="P258" s="65"/>
      <c r="Q258" s="273"/>
      <c r="R258" s="65"/>
      <c r="S258" s="65"/>
      <c r="T258" s="65"/>
      <c r="U258" s="65"/>
      <c r="V258" s="65"/>
      <c r="W258" s="65"/>
      <c r="X258" s="265"/>
      <c r="Y258" s="265"/>
    </row>
    <row r="259" spans="7:25" x14ac:dyDescent="0.35">
      <c r="G259" s="278">
        <f t="shared" si="20"/>
        <v>0.37968333333333332</v>
      </c>
      <c r="H259" s="65">
        <f t="shared" si="21"/>
        <v>985</v>
      </c>
      <c r="I259" s="65"/>
      <c r="J259" s="65"/>
      <c r="K259" s="273"/>
      <c r="L259" s="65"/>
      <c r="M259" s="278">
        <f t="shared" si="22"/>
        <v>0.35472857142857145</v>
      </c>
      <c r="N259" s="65">
        <f t="shared" si="23"/>
        <v>985</v>
      </c>
      <c r="O259" s="65"/>
      <c r="P259" s="65"/>
      <c r="Q259" s="273"/>
      <c r="R259" s="65"/>
      <c r="S259" s="65"/>
      <c r="T259" s="65"/>
      <c r="U259" s="65"/>
      <c r="V259" s="65"/>
      <c r="W259" s="65"/>
      <c r="X259" s="265"/>
      <c r="Y259" s="265"/>
    </row>
    <row r="260" spans="7:25" x14ac:dyDescent="0.35">
      <c r="G260" s="278">
        <f t="shared" si="20"/>
        <v>0.38042666666666669</v>
      </c>
      <c r="H260" s="65">
        <f t="shared" si="21"/>
        <v>986</v>
      </c>
      <c r="I260" s="65"/>
      <c r="J260" s="65"/>
      <c r="K260" s="273"/>
      <c r="L260" s="65"/>
      <c r="M260" s="278">
        <f t="shared" si="22"/>
        <v>0.35536571428571428</v>
      </c>
      <c r="N260" s="65">
        <f t="shared" si="23"/>
        <v>986</v>
      </c>
      <c r="O260" s="65"/>
      <c r="P260" s="65"/>
      <c r="Q260" s="273"/>
      <c r="R260" s="65"/>
      <c r="S260" s="65"/>
      <c r="T260" s="65"/>
      <c r="U260" s="65"/>
      <c r="V260" s="65"/>
      <c r="W260" s="65"/>
      <c r="X260" s="265"/>
      <c r="Y260" s="265"/>
    </row>
    <row r="261" spans="7:25" x14ac:dyDescent="0.35">
      <c r="G261" s="278">
        <f t="shared" si="20"/>
        <v>0.38117000000000001</v>
      </c>
      <c r="H261" s="65">
        <f t="shared" si="21"/>
        <v>987</v>
      </c>
      <c r="I261" s="65"/>
      <c r="J261" s="65"/>
      <c r="K261" s="273"/>
      <c r="L261" s="65"/>
      <c r="M261" s="278">
        <f t="shared" si="22"/>
        <v>0.35600285714285718</v>
      </c>
      <c r="N261" s="65">
        <f t="shared" si="23"/>
        <v>987</v>
      </c>
      <c r="O261" s="65"/>
      <c r="P261" s="65"/>
      <c r="Q261" s="273"/>
      <c r="R261" s="65"/>
      <c r="S261" s="65"/>
      <c r="T261" s="65"/>
      <c r="U261" s="65"/>
      <c r="V261" s="65"/>
      <c r="W261" s="65"/>
      <c r="X261" s="265"/>
      <c r="Y261" s="265"/>
    </row>
    <row r="262" spans="7:25" x14ac:dyDescent="0.35">
      <c r="G262" s="278">
        <f t="shared" si="20"/>
        <v>0.38191333333333333</v>
      </c>
      <c r="H262" s="65">
        <f t="shared" si="21"/>
        <v>988</v>
      </c>
      <c r="I262" s="65"/>
      <c r="J262" s="65"/>
      <c r="K262" s="273"/>
      <c r="L262" s="65"/>
      <c r="M262" s="278">
        <f t="shared" si="22"/>
        <v>0.35664000000000001</v>
      </c>
      <c r="N262" s="65">
        <f t="shared" si="23"/>
        <v>988</v>
      </c>
      <c r="O262" s="65"/>
      <c r="P262" s="65"/>
      <c r="Q262" s="273"/>
      <c r="R262" s="65"/>
      <c r="S262" s="65"/>
      <c r="T262" s="65"/>
      <c r="U262" s="65"/>
      <c r="V262" s="65"/>
      <c r="W262" s="65"/>
      <c r="X262" s="265"/>
      <c r="Y262" s="265"/>
    </row>
    <row r="263" spans="7:25" x14ac:dyDescent="0.35">
      <c r="G263" s="278">
        <f t="shared" si="20"/>
        <v>0.38265666666666664</v>
      </c>
      <c r="H263" s="65">
        <f t="shared" si="21"/>
        <v>989</v>
      </c>
      <c r="I263" s="65"/>
      <c r="J263" s="65"/>
      <c r="K263" s="273"/>
      <c r="L263" s="65"/>
      <c r="M263" s="278">
        <f t="shared" si="22"/>
        <v>0.35727714285714285</v>
      </c>
      <c r="N263" s="65">
        <f t="shared" si="23"/>
        <v>989</v>
      </c>
      <c r="O263" s="65"/>
      <c r="P263" s="65"/>
      <c r="Q263" s="273"/>
      <c r="R263" s="65"/>
      <c r="S263" s="65"/>
      <c r="T263" s="65"/>
      <c r="U263" s="65"/>
      <c r="V263" s="65"/>
      <c r="W263" s="65"/>
      <c r="X263" s="265"/>
      <c r="Y263" s="265"/>
    </row>
    <row r="264" spans="7:25" x14ac:dyDescent="0.35">
      <c r="G264" s="278">
        <f t="shared" si="20"/>
        <v>0.38340000000000002</v>
      </c>
      <c r="H264" s="65">
        <f t="shared" si="21"/>
        <v>990</v>
      </c>
      <c r="I264" s="65"/>
      <c r="J264" s="65"/>
      <c r="K264" s="273"/>
      <c r="L264" s="65"/>
      <c r="M264" s="278">
        <f t="shared" si="22"/>
        <v>0.35791428571428574</v>
      </c>
      <c r="N264" s="65">
        <f t="shared" si="23"/>
        <v>990</v>
      </c>
      <c r="O264" s="65"/>
      <c r="P264" s="65"/>
      <c r="Q264" s="273"/>
      <c r="R264" s="65"/>
      <c r="S264" s="65"/>
      <c r="T264" s="65"/>
      <c r="U264" s="65"/>
      <c r="V264" s="65"/>
      <c r="W264" s="65"/>
      <c r="X264" s="265"/>
      <c r="Y264" s="265"/>
    </row>
    <row r="265" spans="7:25" x14ac:dyDescent="0.35">
      <c r="G265" s="278">
        <f t="shared" si="20"/>
        <v>0.38414333333333334</v>
      </c>
      <c r="H265" s="65">
        <f t="shared" si="21"/>
        <v>991</v>
      </c>
      <c r="I265" s="65"/>
      <c r="J265" s="65"/>
      <c r="K265" s="273"/>
      <c r="L265" s="65"/>
      <c r="M265" s="278">
        <f t="shared" si="22"/>
        <v>0.35855142857142858</v>
      </c>
      <c r="N265" s="65">
        <f t="shared" si="23"/>
        <v>991</v>
      </c>
      <c r="O265" s="65"/>
      <c r="P265" s="65"/>
      <c r="Q265" s="273"/>
      <c r="R265" s="65"/>
      <c r="S265" s="65"/>
      <c r="T265" s="65"/>
      <c r="U265" s="65"/>
      <c r="V265" s="65"/>
      <c r="W265" s="65"/>
      <c r="X265" s="265"/>
      <c r="Y265" s="265"/>
    </row>
    <row r="266" spans="7:25" x14ac:dyDescent="0.35">
      <c r="G266" s="278">
        <f t="shared" si="20"/>
        <v>0.38488666666666665</v>
      </c>
      <c r="H266" s="65">
        <f t="shared" si="21"/>
        <v>992</v>
      </c>
      <c r="I266" s="65"/>
      <c r="J266" s="65"/>
      <c r="K266" s="273"/>
      <c r="L266" s="65"/>
      <c r="M266" s="278">
        <f t="shared" si="22"/>
        <v>0.35918857142857147</v>
      </c>
      <c r="N266" s="65">
        <f t="shared" si="23"/>
        <v>992</v>
      </c>
      <c r="O266" s="65"/>
      <c r="P266" s="65"/>
      <c r="Q266" s="273"/>
      <c r="R266" s="65"/>
      <c r="S266" s="65"/>
      <c r="T266" s="65"/>
      <c r="U266" s="65"/>
      <c r="V266" s="65"/>
      <c r="W266" s="65"/>
      <c r="X266" s="265"/>
      <c r="Y266" s="265"/>
    </row>
    <row r="267" spans="7:25" x14ac:dyDescent="0.35">
      <c r="G267" s="278">
        <f t="shared" si="20"/>
        <v>0.38563000000000003</v>
      </c>
      <c r="H267" s="65">
        <f t="shared" si="21"/>
        <v>993</v>
      </c>
      <c r="I267" s="65"/>
      <c r="J267" s="65"/>
      <c r="K267" s="273"/>
      <c r="L267" s="65"/>
      <c r="M267" s="278">
        <f t="shared" si="22"/>
        <v>0.3598257142857143</v>
      </c>
      <c r="N267" s="65">
        <f t="shared" si="23"/>
        <v>993</v>
      </c>
      <c r="O267" s="65"/>
      <c r="P267" s="65"/>
      <c r="Q267" s="273"/>
      <c r="R267" s="65"/>
      <c r="S267" s="65"/>
      <c r="T267" s="65"/>
      <c r="U267" s="65"/>
      <c r="V267" s="65"/>
      <c r="W267" s="65"/>
      <c r="X267" s="265"/>
      <c r="Y267" s="265"/>
    </row>
    <row r="268" spans="7:25" x14ac:dyDescent="0.35">
      <c r="G268" s="278">
        <f t="shared" si="20"/>
        <v>0.38637333333333335</v>
      </c>
      <c r="H268" s="65">
        <f t="shared" si="21"/>
        <v>994</v>
      </c>
      <c r="I268" s="65"/>
      <c r="J268" s="65"/>
      <c r="K268" s="273"/>
      <c r="L268" s="65"/>
      <c r="M268" s="278">
        <f t="shared" si="22"/>
        <v>0.36046285714285714</v>
      </c>
      <c r="N268" s="65">
        <f t="shared" si="23"/>
        <v>994</v>
      </c>
      <c r="O268" s="65"/>
      <c r="P268" s="65"/>
      <c r="Q268" s="273"/>
      <c r="R268" s="65"/>
      <c r="S268" s="65"/>
      <c r="T268" s="65"/>
      <c r="U268" s="65"/>
      <c r="V268" s="65"/>
      <c r="W268" s="65"/>
      <c r="X268" s="265"/>
      <c r="Y268" s="265"/>
    </row>
    <row r="269" spans="7:25" x14ac:dyDescent="0.35">
      <c r="G269" s="278">
        <f t="shared" si="20"/>
        <v>0.38711666666666666</v>
      </c>
      <c r="H269" s="65">
        <f t="shared" si="21"/>
        <v>995</v>
      </c>
      <c r="I269" s="65"/>
      <c r="J269" s="65"/>
      <c r="K269" s="273"/>
      <c r="L269" s="65"/>
      <c r="M269" s="278">
        <f t="shared" si="22"/>
        <v>0.36110000000000003</v>
      </c>
      <c r="N269" s="65">
        <f t="shared" si="23"/>
        <v>995</v>
      </c>
      <c r="O269" s="65"/>
      <c r="P269" s="65"/>
      <c r="Q269" s="273"/>
      <c r="R269" s="65"/>
      <c r="S269" s="65"/>
      <c r="T269" s="65"/>
      <c r="U269" s="65"/>
      <c r="V269" s="65"/>
      <c r="W269" s="65"/>
      <c r="X269" s="265"/>
      <c r="Y269" s="265"/>
    </row>
    <row r="270" spans="7:25" x14ac:dyDescent="0.35">
      <c r="G270" s="278">
        <f t="shared" si="20"/>
        <v>0.38785999999999998</v>
      </c>
      <c r="H270" s="65">
        <f t="shared" si="21"/>
        <v>996</v>
      </c>
      <c r="I270" s="65"/>
      <c r="J270" s="65"/>
      <c r="K270" s="273"/>
      <c r="L270" s="65"/>
      <c r="M270" s="278">
        <f t="shared" si="22"/>
        <v>0.36173714285714287</v>
      </c>
      <c r="N270" s="65">
        <f t="shared" si="23"/>
        <v>996</v>
      </c>
      <c r="O270" s="65"/>
      <c r="P270" s="65"/>
      <c r="Q270" s="273"/>
      <c r="R270" s="65"/>
      <c r="S270" s="65"/>
      <c r="T270" s="65"/>
      <c r="U270" s="65"/>
      <c r="V270" s="65"/>
      <c r="W270" s="65"/>
      <c r="X270" s="265"/>
      <c r="Y270" s="265"/>
    </row>
    <row r="271" spans="7:25" x14ac:dyDescent="0.35">
      <c r="G271" s="278">
        <f t="shared" si="20"/>
        <v>0.38860333333333336</v>
      </c>
      <c r="H271" s="65">
        <f t="shared" si="21"/>
        <v>997</v>
      </c>
      <c r="I271" s="65"/>
      <c r="J271" s="65"/>
      <c r="K271" s="273"/>
      <c r="L271" s="65"/>
      <c r="M271" s="278">
        <f t="shared" si="22"/>
        <v>0.3623742857142857</v>
      </c>
      <c r="N271" s="65">
        <f t="shared" si="23"/>
        <v>997</v>
      </c>
      <c r="O271" s="65"/>
      <c r="P271" s="65"/>
      <c r="Q271" s="273"/>
      <c r="R271" s="65"/>
      <c r="S271" s="65"/>
      <c r="T271" s="65"/>
      <c r="U271" s="65"/>
      <c r="V271" s="65"/>
      <c r="W271" s="65"/>
      <c r="X271" s="265"/>
      <c r="Y271" s="265"/>
    </row>
    <row r="272" spans="7:25" x14ac:dyDescent="0.35">
      <c r="G272" s="278">
        <f t="shared" si="20"/>
        <v>0.38934666666666667</v>
      </c>
      <c r="H272" s="65">
        <f t="shared" si="21"/>
        <v>998</v>
      </c>
      <c r="I272" s="65"/>
      <c r="J272" s="65"/>
      <c r="K272" s="273"/>
      <c r="L272" s="65"/>
      <c r="M272" s="278">
        <f t="shared" si="22"/>
        <v>0.3630114285714286</v>
      </c>
      <c r="N272" s="65">
        <f t="shared" si="23"/>
        <v>998</v>
      </c>
      <c r="O272" s="65"/>
      <c r="P272" s="65"/>
      <c r="Q272" s="273"/>
      <c r="R272" s="65"/>
      <c r="S272" s="65"/>
      <c r="T272" s="65"/>
      <c r="U272" s="65"/>
      <c r="V272" s="65"/>
      <c r="W272" s="65"/>
      <c r="X272" s="265"/>
      <c r="Y272" s="265"/>
    </row>
    <row r="273" spans="7:25" x14ac:dyDescent="0.35">
      <c r="G273" s="278">
        <f t="shared" si="20"/>
        <v>0.39008999999999999</v>
      </c>
      <c r="H273" s="65">
        <f t="shared" si="21"/>
        <v>999</v>
      </c>
      <c r="I273" s="65"/>
      <c r="J273" s="65"/>
      <c r="K273" s="273"/>
      <c r="L273" s="65"/>
      <c r="M273" s="278">
        <f t="shared" si="22"/>
        <v>0.36364857142857143</v>
      </c>
      <c r="N273" s="65">
        <f t="shared" si="23"/>
        <v>999</v>
      </c>
      <c r="O273" s="65"/>
      <c r="P273" s="65"/>
      <c r="Q273" s="273"/>
      <c r="R273" s="65"/>
      <c r="S273" s="65"/>
      <c r="T273" s="65"/>
      <c r="U273" s="65"/>
      <c r="V273" s="65"/>
      <c r="W273" s="65"/>
      <c r="X273" s="265"/>
      <c r="Y273" s="265"/>
    </row>
    <row r="274" spans="7:25" x14ac:dyDescent="0.35">
      <c r="G274" s="278">
        <f t="shared" si="20"/>
        <v>0.39083333333333331</v>
      </c>
      <c r="H274" s="65">
        <f t="shared" si="21"/>
        <v>1000</v>
      </c>
      <c r="I274" s="65"/>
      <c r="J274" s="65"/>
      <c r="K274" s="273"/>
      <c r="L274" s="65"/>
      <c r="M274" s="278">
        <f t="shared" si="22"/>
        <v>0.36428571428571432</v>
      </c>
      <c r="N274" s="65">
        <f t="shared" si="23"/>
        <v>1000</v>
      </c>
      <c r="O274" s="65"/>
      <c r="P274" s="65"/>
      <c r="Q274" s="273"/>
      <c r="R274" s="65"/>
      <c r="S274" s="65"/>
      <c r="T274" s="65"/>
      <c r="U274" s="65"/>
      <c r="V274" s="65"/>
      <c r="W274" s="65"/>
      <c r="X274" s="265"/>
      <c r="Y274" s="265"/>
    </row>
    <row r="275" spans="7:25" x14ac:dyDescent="0.35">
      <c r="G275" s="278">
        <f t="shared" si="20"/>
        <v>0.39157666666666668</v>
      </c>
      <c r="H275" s="65">
        <f t="shared" si="21"/>
        <v>1001</v>
      </c>
      <c r="I275" s="65"/>
      <c r="J275" s="65"/>
      <c r="K275" s="273"/>
      <c r="L275" s="65"/>
      <c r="M275" s="278">
        <f t="shared" si="22"/>
        <v>0.36492285714285716</v>
      </c>
      <c r="N275" s="65">
        <f t="shared" si="23"/>
        <v>1001</v>
      </c>
      <c r="O275" s="65"/>
      <c r="P275" s="65"/>
      <c r="Q275" s="273"/>
      <c r="R275" s="65"/>
      <c r="S275" s="65"/>
      <c r="T275" s="65"/>
      <c r="U275" s="65"/>
      <c r="V275" s="65"/>
      <c r="W275" s="65"/>
      <c r="X275" s="265"/>
      <c r="Y275" s="265"/>
    </row>
    <row r="276" spans="7:25" x14ac:dyDescent="0.35">
      <c r="G276" s="278">
        <f t="shared" si="20"/>
        <v>0.39232</v>
      </c>
      <c r="H276" s="65">
        <f t="shared" si="21"/>
        <v>1002</v>
      </c>
      <c r="I276" s="65"/>
      <c r="J276" s="65"/>
      <c r="K276" s="273"/>
      <c r="L276" s="65"/>
      <c r="M276" s="278">
        <f t="shared" si="22"/>
        <v>0.36556</v>
      </c>
      <c r="N276" s="65">
        <f t="shared" si="23"/>
        <v>1002</v>
      </c>
      <c r="O276" s="65"/>
      <c r="P276" s="65"/>
      <c r="Q276" s="273"/>
      <c r="R276" s="65"/>
      <c r="S276" s="65"/>
      <c r="T276" s="65"/>
      <c r="U276" s="65"/>
      <c r="V276" s="65"/>
      <c r="W276" s="65"/>
      <c r="X276" s="265"/>
      <c r="Y276" s="265"/>
    </row>
    <row r="277" spans="7:25" x14ac:dyDescent="0.35">
      <c r="G277" s="278">
        <f t="shared" si="20"/>
        <v>0.39306333333333332</v>
      </c>
      <c r="H277" s="65">
        <f t="shared" si="21"/>
        <v>1003</v>
      </c>
      <c r="I277" s="65"/>
      <c r="J277" s="65"/>
      <c r="K277" s="273"/>
      <c r="L277" s="65"/>
      <c r="M277" s="278">
        <f t="shared" si="22"/>
        <v>0.36619714285714289</v>
      </c>
      <c r="N277" s="65">
        <f t="shared" si="23"/>
        <v>1003</v>
      </c>
      <c r="O277" s="65"/>
      <c r="P277" s="65"/>
      <c r="Q277" s="273"/>
      <c r="R277" s="65"/>
      <c r="S277" s="65"/>
      <c r="T277" s="65"/>
      <c r="U277" s="65"/>
      <c r="V277" s="65"/>
      <c r="W277" s="65"/>
      <c r="X277" s="265"/>
      <c r="Y277" s="265"/>
    </row>
    <row r="278" spans="7:25" x14ac:dyDescent="0.35">
      <c r="G278" s="278">
        <f t="shared" si="20"/>
        <v>0.39380666666666669</v>
      </c>
      <c r="H278" s="65">
        <f t="shared" si="21"/>
        <v>1004</v>
      </c>
      <c r="I278" s="65"/>
      <c r="J278" s="65"/>
      <c r="K278" s="273"/>
      <c r="L278" s="65"/>
      <c r="M278" s="278">
        <f t="shared" si="22"/>
        <v>0.36683428571428572</v>
      </c>
      <c r="N278" s="65">
        <f t="shared" si="23"/>
        <v>1004</v>
      </c>
      <c r="O278" s="65"/>
      <c r="P278" s="65"/>
      <c r="Q278" s="273"/>
      <c r="R278" s="65"/>
      <c r="S278" s="65"/>
      <c r="T278" s="65"/>
      <c r="U278" s="65"/>
      <c r="V278" s="65"/>
      <c r="W278" s="65"/>
      <c r="X278" s="265"/>
      <c r="Y278" s="265"/>
    </row>
    <row r="279" spans="7:25" x14ac:dyDescent="0.35">
      <c r="G279" s="278">
        <f t="shared" si="20"/>
        <v>0.39455000000000001</v>
      </c>
      <c r="H279" s="65">
        <f t="shared" si="21"/>
        <v>1005</v>
      </c>
      <c r="I279" s="65"/>
      <c r="J279" s="65"/>
      <c r="K279" s="273"/>
      <c r="L279" s="65"/>
      <c r="M279" s="278">
        <f t="shared" si="22"/>
        <v>0.36747142857142862</v>
      </c>
      <c r="N279" s="65">
        <f t="shared" si="23"/>
        <v>1005</v>
      </c>
      <c r="O279" s="65"/>
      <c r="P279" s="65"/>
      <c r="Q279" s="273"/>
      <c r="R279" s="65"/>
      <c r="S279" s="65"/>
      <c r="T279" s="65"/>
      <c r="U279" s="65"/>
      <c r="V279" s="65"/>
      <c r="W279" s="65"/>
      <c r="X279" s="265"/>
      <c r="Y279" s="265"/>
    </row>
    <row r="280" spans="7:25" x14ac:dyDescent="0.35">
      <c r="G280" s="278">
        <f t="shared" ref="G280:G324" si="24">(H280-$J$32)/$J$31</f>
        <v>0.39529333333333333</v>
      </c>
      <c r="H280" s="65">
        <f t="shared" si="21"/>
        <v>1006</v>
      </c>
      <c r="I280" s="65"/>
      <c r="J280" s="65"/>
      <c r="K280" s="273"/>
      <c r="L280" s="65"/>
      <c r="M280" s="278">
        <f t="shared" si="22"/>
        <v>0.36810857142857145</v>
      </c>
      <c r="N280" s="65">
        <f t="shared" si="23"/>
        <v>1006</v>
      </c>
      <c r="O280" s="65"/>
      <c r="P280" s="65"/>
      <c r="Q280" s="273"/>
      <c r="R280" s="65"/>
      <c r="S280" s="65"/>
      <c r="T280" s="65"/>
      <c r="U280" s="65"/>
      <c r="V280" s="65"/>
      <c r="W280" s="65"/>
      <c r="X280" s="265"/>
      <c r="Y280" s="265"/>
    </row>
    <row r="281" spans="7:25" x14ac:dyDescent="0.35">
      <c r="G281" s="278">
        <f t="shared" si="24"/>
        <v>0.39603666666666665</v>
      </c>
      <c r="H281" s="65">
        <f t="shared" ref="H281:H324" si="25">H280+$H$23</f>
        <v>1007</v>
      </c>
      <c r="I281" s="65"/>
      <c r="J281" s="65"/>
      <c r="K281" s="273"/>
      <c r="L281" s="65"/>
      <c r="M281" s="278">
        <f t="shared" ref="M281:M344" si="26">(N281-$P$32)/$P$31</f>
        <v>0.36874571428571429</v>
      </c>
      <c r="N281" s="65">
        <f t="shared" si="23"/>
        <v>1007</v>
      </c>
      <c r="O281" s="65"/>
      <c r="P281" s="65"/>
      <c r="Q281" s="273"/>
      <c r="R281" s="65"/>
      <c r="S281" s="65"/>
      <c r="T281" s="65"/>
      <c r="U281" s="65"/>
      <c r="V281" s="65"/>
      <c r="W281" s="65"/>
      <c r="X281" s="265"/>
      <c r="Y281" s="265"/>
    </row>
    <row r="282" spans="7:25" x14ac:dyDescent="0.35">
      <c r="G282" s="278">
        <f t="shared" si="24"/>
        <v>0.39678000000000002</v>
      </c>
      <c r="H282" s="65">
        <f t="shared" si="25"/>
        <v>1008</v>
      </c>
      <c r="I282" s="65"/>
      <c r="J282" s="65"/>
      <c r="K282" s="273"/>
      <c r="L282" s="65"/>
      <c r="M282" s="278">
        <f t="shared" si="26"/>
        <v>0.36938285714285718</v>
      </c>
      <c r="N282" s="65">
        <f t="shared" ref="N282:N345" si="27">N281+$N$23</f>
        <v>1008</v>
      </c>
      <c r="O282" s="65"/>
      <c r="P282" s="65"/>
      <c r="Q282" s="273"/>
      <c r="R282" s="65"/>
      <c r="S282" s="65"/>
      <c r="T282" s="65"/>
      <c r="U282" s="65"/>
      <c r="V282" s="65"/>
      <c r="W282" s="65"/>
      <c r="X282" s="265"/>
      <c r="Y282" s="265"/>
    </row>
    <row r="283" spans="7:25" x14ac:dyDescent="0.35">
      <c r="G283" s="278">
        <f t="shared" si="24"/>
        <v>0.39752333333333334</v>
      </c>
      <c r="H283" s="65">
        <f t="shared" si="25"/>
        <v>1009</v>
      </c>
      <c r="I283" s="65"/>
      <c r="J283" s="65"/>
      <c r="K283" s="273"/>
      <c r="L283" s="65"/>
      <c r="M283" s="278">
        <f t="shared" si="26"/>
        <v>0.37002000000000002</v>
      </c>
      <c r="N283" s="65">
        <f t="shared" si="27"/>
        <v>1009</v>
      </c>
      <c r="O283" s="65"/>
      <c r="P283" s="65"/>
      <c r="Q283" s="273"/>
      <c r="R283" s="65"/>
      <c r="S283" s="65"/>
      <c r="T283" s="65"/>
      <c r="U283" s="65"/>
      <c r="V283" s="65"/>
      <c r="W283" s="65"/>
      <c r="X283" s="265"/>
      <c r="Y283" s="265"/>
    </row>
    <row r="284" spans="7:25" x14ac:dyDescent="0.35">
      <c r="G284" s="278">
        <f t="shared" si="24"/>
        <v>0.39826666666666666</v>
      </c>
      <c r="H284" s="65">
        <f t="shared" si="25"/>
        <v>1010</v>
      </c>
      <c r="I284" s="65"/>
      <c r="J284" s="65"/>
      <c r="K284" s="273"/>
      <c r="L284" s="65"/>
      <c r="M284" s="278">
        <f t="shared" si="26"/>
        <v>0.37065714285714285</v>
      </c>
      <c r="N284" s="65">
        <f t="shared" si="27"/>
        <v>1010</v>
      </c>
      <c r="O284" s="65"/>
      <c r="P284" s="65"/>
      <c r="Q284" s="273"/>
      <c r="R284" s="65"/>
      <c r="S284" s="65"/>
      <c r="T284" s="65"/>
      <c r="U284" s="65"/>
      <c r="V284" s="65"/>
      <c r="W284" s="65"/>
      <c r="X284" s="265"/>
      <c r="Y284" s="265"/>
    </row>
    <row r="285" spans="7:25" x14ac:dyDescent="0.35">
      <c r="G285" s="278">
        <f t="shared" si="24"/>
        <v>0.39900999999999998</v>
      </c>
      <c r="H285" s="65">
        <f t="shared" si="25"/>
        <v>1011</v>
      </c>
      <c r="I285" s="65"/>
      <c r="J285" s="65"/>
      <c r="K285" s="273"/>
      <c r="L285" s="65"/>
      <c r="M285" s="278">
        <f t="shared" si="26"/>
        <v>0.37129428571428574</v>
      </c>
      <c r="N285" s="65">
        <f t="shared" si="27"/>
        <v>1011</v>
      </c>
      <c r="O285" s="65"/>
      <c r="P285" s="65"/>
      <c r="Q285" s="273"/>
      <c r="R285" s="65"/>
      <c r="S285" s="65"/>
      <c r="T285" s="65"/>
      <c r="U285" s="65"/>
      <c r="V285" s="65"/>
      <c r="W285" s="65"/>
      <c r="X285" s="265"/>
      <c r="Y285" s="265"/>
    </row>
    <row r="286" spans="7:25" x14ac:dyDescent="0.35">
      <c r="G286" s="278">
        <f t="shared" si="24"/>
        <v>0.39975333333333335</v>
      </c>
      <c r="H286" s="65">
        <f t="shared" si="25"/>
        <v>1012</v>
      </c>
      <c r="I286" s="65"/>
      <c r="J286" s="65"/>
      <c r="K286" s="273"/>
      <c r="L286" s="65"/>
      <c r="M286" s="278">
        <f t="shared" si="26"/>
        <v>0.37193142857142858</v>
      </c>
      <c r="N286" s="65">
        <f t="shared" si="27"/>
        <v>1012</v>
      </c>
      <c r="O286" s="65"/>
      <c r="P286" s="65"/>
      <c r="Q286" s="273"/>
      <c r="R286" s="65"/>
      <c r="S286" s="65"/>
      <c r="T286" s="65"/>
      <c r="U286" s="65"/>
      <c r="V286" s="65"/>
      <c r="W286" s="65"/>
      <c r="X286" s="265"/>
      <c r="Y286" s="265"/>
    </row>
    <row r="287" spans="7:25" x14ac:dyDescent="0.35">
      <c r="G287" s="278">
        <f t="shared" si="24"/>
        <v>0.40049666666666667</v>
      </c>
      <c r="H287" s="65">
        <f t="shared" si="25"/>
        <v>1013</v>
      </c>
      <c r="I287" s="65"/>
      <c r="J287" s="65"/>
      <c r="K287" s="273"/>
      <c r="L287" s="65"/>
      <c r="M287" s="278">
        <f t="shared" si="26"/>
        <v>0.37256857142857147</v>
      </c>
      <c r="N287" s="65">
        <f t="shared" si="27"/>
        <v>1013</v>
      </c>
      <c r="O287" s="65"/>
      <c r="P287" s="65"/>
      <c r="Q287" s="273"/>
      <c r="R287" s="65"/>
      <c r="S287" s="65"/>
      <c r="T287" s="65"/>
      <c r="U287" s="65"/>
      <c r="V287" s="65"/>
      <c r="W287" s="65"/>
      <c r="X287" s="265"/>
      <c r="Y287" s="265"/>
    </row>
    <row r="288" spans="7:25" x14ac:dyDescent="0.35">
      <c r="G288" s="278">
        <f t="shared" si="24"/>
        <v>0.40123999999999999</v>
      </c>
      <c r="H288" s="65">
        <f t="shared" si="25"/>
        <v>1014</v>
      </c>
      <c r="I288" s="65"/>
      <c r="J288" s="65"/>
      <c r="K288" s="273"/>
      <c r="L288" s="65"/>
      <c r="M288" s="278">
        <f t="shared" si="26"/>
        <v>0.37320571428571431</v>
      </c>
      <c r="N288" s="65">
        <f t="shared" si="27"/>
        <v>1014</v>
      </c>
      <c r="O288" s="65"/>
      <c r="P288" s="65"/>
      <c r="Q288" s="273"/>
      <c r="R288" s="65"/>
      <c r="S288" s="65"/>
      <c r="T288" s="65"/>
      <c r="U288" s="65"/>
      <c r="V288" s="65"/>
      <c r="W288" s="65"/>
      <c r="X288" s="265"/>
      <c r="Y288" s="265"/>
    </row>
    <row r="289" spans="7:25" x14ac:dyDescent="0.35">
      <c r="G289" s="278">
        <f t="shared" si="24"/>
        <v>0.40198333333333336</v>
      </c>
      <c r="H289" s="65">
        <f t="shared" si="25"/>
        <v>1015</v>
      </c>
      <c r="I289" s="65"/>
      <c r="J289" s="65"/>
      <c r="K289" s="273"/>
      <c r="L289" s="65"/>
      <c r="M289" s="278">
        <f t="shared" si="26"/>
        <v>0.37384285714285714</v>
      </c>
      <c r="N289" s="65">
        <f t="shared" si="27"/>
        <v>1015</v>
      </c>
      <c r="O289" s="65"/>
      <c r="P289" s="65"/>
      <c r="Q289" s="273"/>
      <c r="R289" s="65"/>
      <c r="S289" s="65"/>
      <c r="T289" s="65"/>
      <c r="U289" s="65"/>
      <c r="V289" s="65"/>
      <c r="W289" s="65"/>
      <c r="X289" s="265"/>
      <c r="Y289" s="265"/>
    </row>
    <row r="290" spans="7:25" x14ac:dyDescent="0.35">
      <c r="G290" s="278">
        <f t="shared" si="24"/>
        <v>0.40272666666666668</v>
      </c>
      <c r="H290" s="65">
        <f t="shared" si="25"/>
        <v>1016</v>
      </c>
      <c r="I290" s="65"/>
      <c r="J290" s="65"/>
      <c r="K290" s="273"/>
      <c r="L290" s="65"/>
      <c r="M290" s="278">
        <f t="shared" si="26"/>
        <v>0.37448000000000004</v>
      </c>
      <c r="N290" s="65">
        <f t="shared" si="27"/>
        <v>1016</v>
      </c>
      <c r="O290" s="65"/>
      <c r="P290" s="65"/>
      <c r="Q290" s="273"/>
      <c r="R290" s="65"/>
      <c r="S290" s="65"/>
      <c r="T290" s="65"/>
      <c r="U290" s="65"/>
      <c r="V290" s="65"/>
      <c r="W290" s="65"/>
      <c r="X290" s="265"/>
      <c r="Y290" s="265"/>
    </row>
    <row r="291" spans="7:25" x14ac:dyDescent="0.35">
      <c r="G291" s="278">
        <f t="shared" si="24"/>
        <v>0.40347</v>
      </c>
      <c r="H291" s="65">
        <f t="shared" si="25"/>
        <v>1017</v>
      </c>
      <c r="I291" s="65"/>
      <c r="J291" s="65"/>
      <c r="K291" s="273"/>
      <c r="L291" s="65"/>
      <c r="M291" s="278">
        <f t="shared" si="26"/>
        <v>0.37511714285714287</v>
      </c>
      <c r="N291" s="65">
        <f t="shared" si="27"/>
        <v>1017</v>
      </c>
      <c r="O291" s="65"/>
      <c r="P291" s="65"/>
      <c r="Q291" s="273"/>
      <c r="R291" s="65"/>
      <c r="S291" s="65"/>
      <c r="T291" s="65"/>
      <c r="U291" s="65"/>
      <c r="V291" s="65"/>
      <c r="W291" s="65"/>
      <c r="X291" s="265"/>
      <c r="Y291" s="265"/>
    </row>
    <row r="292" spans="7:25" x14ac:dyDescent="0.35">
      <c r="G292" s="278">
        <f t="shared" si="24"/>
        <v>0.40421333333333331</v>
      </c>
      <c r="H292" s="65">
        <f t="shared" si="25"/>
        <v>1018</v>
      </c>
      <c r="I292" s="65"/>
      <c r="J292" s="65"/>
      <c r="K292" s="273"/>
      <c r="L292" s="65"/>
      <c r="M292" s="278">
        <f t="shared" si="26"/>
        <v>0.37575428571428571</v>
      </c>
      <c r="N292" s="65">
        <f t="shared" si="27"/>
        <v>1018</v>
      </c>
      <c r="O292" s="65"/>
      <c r="P292" s="65"/>
      <c r="Q292" s="273"/>
      <c r="R292" s="65"/>
      <c r="S292" s="65"/>
      <c r="T292" s="65"/>
      <c r="U292" s="65"/>
      <c r="V292" s="65"/>
      <c r="W292" s="65"/>
      <c r="X292" s="265"/>
      <c r="Y292" s="265"/>
    </row>
    <row r="293" spans="7:25" x14ac:dyDescent="0.35">
      <c r="G293" s="278">
        <f t="shared" si="24"/>
        <v>0.40495666666666669</v>
      </c>
      <c r="H293" s="65">
        <f t="shared" si="25"/>
        <v>1019</v>
      </c>
      <c r="I293" s="65"/>
      <c r="J293" s="65"/>
      <c r="K293" s="273"/>
      <c r="L293" s="65"/>
      <c r="M293" s="278">
        <f t="shared" si="26"/>
        <v>0.3763914285714286</v>
      </c>
      <c r="N293" s="65">
        <f t="shared" si="27"/>
        <v>1019</v>
      </c>
      <c r="O293" s="65"/>
      <c r="P293" s="65"/>
      <c r="Q293" s="273"/>
      <c r="R293" s="65"/>
      <c r="S293" s="65"/>
      <c r="T293" s="65"/>
      <c r="U293" s="65"/>
      <c r="V293" s="65"/>
      <c r="W293" s="65"/>
      <c r="X293" s="265"/>
      <c r="Y293" s="265"/>
    </row>
    <row r="294" spans="7:25" x14ac:dyDescent="0.35">
      <c r="G294" s="278">
        <f t="shared" si="24"/>
        <v>0.40570000000000001</v>
      </c>
      <c r="H294" s="65">
        <f t="shared" si="25"/>
        <v>1020</v>
      </c>
      <c r="I294" s="65"/>
      <c r="J294" s="65"/>
      <c r="K294" s="273"/>
      <c r="L294" s="65"/>
      <c r="M294" s="278">
        <f t="shared" si="26"/>
        <v>0.37702857142857144</v>
      </c>
      <c r="N294" s="65">
        <f t="shared" si="27"/>
        <v>1020</v>
      </c>
      <c r="O294" s="65"/>
      <c r="P294" s="65"/>
      <c r="Q294" s="273"/>
      <c r="R294" s="65"/>
      <c r="S294" s="65"/>
      <c r="T294" s="65"/>
      <c r="U294" s="65"/>
      <c r="V294" s="65"/>
      <c r="W294" s="65"/>
      <c r="X294" s="265"/>
      <c r="Y294" s="265"/>
    </row>
    <row r="295" spans="7:25" x14ac:dyDescent="0.35">
      <c r="G295" s="278">
        <f t="shared" si="24"/>
        <v>0.40644333333333332</v>
      </c>
      <c r="H295" s="65">
        <f t="shared" si="25"/>
        <v>1021</v>
      </c>
      <c r="I295" s="65"/>
      <c r="J295" s="65"/>
      <c r="K295" s="273"/>
      <c r="L295" s="65"/>
      <c r="M295" s="278">
        <f t="shared" si="26"/>
        <v>0.37766571428571433</v>
      </c>
      <c r="N295" s="65">
        <f t="shared" si="27"/>
        <v>1021</v>
      </c>
      <c r="O295" s="65"/>
      <c r="P295" s="65"/>
      <c r="Q295" s="273"/>
      <c r="R295" s="65"/>
      <c r="S295" s="65"/>
      <c r="T295" s="65"/>
      <c r="U295" s="65"/>
      <c r="V295" s="65"/>
      <c r="W295" s="65"/>
      <c r="X295" s="265"/>
      <c r="Y295" s="265"/>
    </row>
    <row r="296" spans="7:25" x14ac:dyDescent="0.35">
      <c r="G296" s="278">
        <f t="shared" si="24"/>
        <v>0.4071866666666667</v>
      </c>
      <c r="H296" s="65">
        <f t="shared" si="25"/>
        <v>1022</v>
      </c>
      <c r="I296" s="65"/>
      <c r="J296" s="65"/>
      <c r="K296" s="273"/>
      <c r="L296" s="65"/>
      <c r="M296" s="278">
        <f t="shared" si="26"/>
        <v>0.37830285714285716</v>
      </c>
      <c r="N296" s="65">
        <f t="shared" si="27"/>
        <v>1022</v>
      </c>
      <c r="O296" s="65"/>
      <c r="P296" s="65"/>
      <c r="Q296" s="273"/>
      <c r="R296" s="65"/>
      <c r="S296" s="65"/>
      <c r="T296" s="65"/>
      <c r="U296" s="65"/>
      <c r="V296" s="65"/>
      <c r="W296" s="65"/>
      <c r="X296" s="265"/>
      <c r="Y296" s="265"/>
    </row>
    <row r="297" spans="7:25" x14ac:dyDescent="0.35">
      <c r="G297" s="278">
        <f t="shared" si="24"/>
        <v>0.40793000000000001</v>
      </c>
      <c r="H297" s="65">
        <f t="shared" si="25"/>
        <v>1023</v>
      </c>
      <c r="I297" s="65"/>
      <c r="J297" s="65"/>
      <c r="K297" s="273"/>
      <c r="L297" s="65"/>
      <c r="M297" s="278">
        <f t="shared" si="26"/>
        <v>0.37894</v>
      </c>
      <c r="N297" s="65">
        <f t="shared" si="27"/>
        <v>1023</v>
      </c>
      <c r="O297" s="65"/>
      <c r="P297" s="65"/>
      <c r="Q297" s="273"/>
      <c r="R297" s="65"/>
      <c r="S297" s="65"/>
      <c r="T297" s="65"/>
      <c r="U297" s="65"/>
      <c r="V297" s="65"/>
      <c r="W297" s="65"/>
      <c r="X297" s="265"/>
      <c r="Y297" s="265"/>
    </row>
    <row r="298" spans="7:25" x14ac:dyDescent="0.35">
      <c r="G298" s="278">
        <f t="shared" si="24"/>
        <v>0.40867333333333333</v>
      </c>
      <c r="H298" s="65">
        <f t="shared" si="25"/>
        <v>1024</v>
      </c>
      <c r="I298" s="65"/>
      <c r="J298" s="65"/>
      <c r="K298" s="273"/>
      <c r="L298" s="65"/>
      <c r="M298" s="278">
        <f t="shared" si="26"/>
        <v>0.37957714285714289</v>
      </c>
      <c r="N298" s="65">
        <f t="shared" si="27"/>
        <v>1024</v>
      </c>
      <c r="O298" s="65"/>
      <c r="P298" s="65"/>
      <c r="Q298" s="273"/>
      <c r="R298" s="65"/>
      <c r="S298" s="65"/>
      <c r="T298" s="65"/>
      <c r="U298" s="65"/>
      <c r="V298" s="65"/>
      <c r="W298" s="65"/>
      <c r="X298" s="265"/>
      <c r="Y298" s="265"/>
    </row>
    <row r="299" spans="7:25" x14ac:dyDescent="0.35">
      <c r="G299" s="278">
        <f t="shared" si="24"/>
        <v>0.40941666666666665</v>
      </c>
      <c r="H299" s="65">
        <f t="shared" si="25"/>
        <v>1025</v>
      </c>
      <c r="I299" s="65"/>
      <c r="J299" s="65"/>
      <c r="K299" s="273"/>
      <c r="L299" s="65"/>
      <c r="M299" s="278">
        <f t="shared" si="26"/>
        <v>0.38021428571428573</v>
      </c>
      <c r="N299" s="65">
        <f t="shared" si="27"/>
        <v>1025</v>
      </c>
      <c r="O299" s="65"/>
      <c r="P299" s="65"/>
      <c r="Q299" s="273"/>
      <c r="R299" s="65"/>
      <c r="S299" s="65"/>
      <c r="T299" s="65"/>
      <c r="U299" s="65"/>
      <c r="V299" s="65"/>
      <c r="W299" s="65"/>
      <c r="X299" s="265"/>
      <c r="Y299" s="265"/>
    </row>
    <row r="300" spans="7:25" x14ac:dyDescent="0.35">
      <c r="G300" s="278">
        <f t="shared" si="24"/>
        <v>0.41016000000000002</v>
      </c>
      <c r="H300" s="65">
        <f t="shared" si="25"/>
        <v>1026</v>
      </c>
      <c r="I300" s="65"/>
      <c r="J300" s="65"/>
      <c r="K300" s="273"/>
      <c r="L300" s="65"/>
      <c r="M300" s="278">
        <f t="shared" si="26"/>
        <v>0.38085142857142856</v>
      </c>
      <c r="N300" s="65">
        <f t="shared" si="27"/>
        <v>1026</v>
      </c>
      <c r="O300" s="65"/>
      <c r="P300" s="65"/>
      <c r="Q300" s="273"/>
      <c r="R300" s="65"/>
      <c r="S300" s="65"/>
      <c r="T300" s="65"/>
      <c r="U300" s="65"/>
      <c r="V300" s="65"/>
      <c r="W300" s="65"/>
      <c r="X300" s="265"/>
      <c r="Y300" s="265"/>
    </row>
    <row r="301" spans="7:25" x14ac:dyDescent="0.35">
      <c r="G301" s="278">
        <f t="shared" si="24"/>
        <v>0.41090333333333334</v>
      </c>
      <c r="H301" s="65">
        <f t="shared" si="25"/>
        <v>1027</v>
      </c>
      <c r="I301" s="65"/>
      <c r="J301" s="65"/>
      <c r="K301" s="273"/>
      <c r="L301" s="65"/>
      <c r="M301" s="278">
        <f t="shared" si="26"/>
        <v>0.38148857142857145</v>
      </c>
      <c r="N301" s="65">
        <f t="shared" si="27"/>
        <v>1027</v>
      </c>
      <c r="O301" s="65"/>
      <c r="P301" s="65"/>
      <c r="Q301" s="273"/>
      <c r="R301" s="65"/>
      <c r="S301" s="65"/>
      <c r="T301" s="65"/>
      <c r="U301" s="65"/>
      <c r="V301" s="65"/>
      <c r="W301" s="65"/>
      <c r="X301" s="265"/>
      <c r="Y301" s="265"/>
    </row>
    <row r="302" spans="7:25" x14ac:dyDescent="0.35">
      <c r="G302" s="278">
        <f t="shared" si="24"/>
        <v>0.41164666666666666</v>
      </c>
      <c r="H302" s="65">
        <f t="shared" si="25"/>
        <v>1028</v>
      </c>
      <c r="I302" s="65"/>
      <c r="J302" s="65"/>
      <c r="K302" s="273"/>
      <c r="L302" s="65"/>
      <c r="M302" s="278">
        <f t="shared" si="26"/>
        <v>0.38212571428571429</v>
      </c>
      <c r="N302" s="65">
        <f t="shared" si="27"/>
        <v>1028</v>
      </c>
      <c r="O302" s="65"/>
      <c r="P302" s="65"/>
      <c r="Q302" s="273"/>
      <c r="R302" s="65"/>
      <c r="S302" s="65"/>
      <c r="T302" s="65"/>
      <c r="U302" s="65"/>
      <c r="V302" s="65"/>
      <c r="W302" s="65"/>
      <c r="X302" s="265"/>
      <c r="Y302" s="265"/>
    </row>
    <row r="303" spans="7:25" x14ac:dyDescent="0.35">
      <c r="G303" s="278">
        <f t="shared" si="24"/>
        <v>0.41238999999999998</v>
      </c>
      <c r="H303" s="65">
        <f t="shared" si="25"/>
        <v>1029</v>
      </c>
      <c r="I303" s="65"/>
      <c r="J303" s="65"/>
      <c r="K303" s="273"/>
      <c r="L303" s="65"/>
      <c r="M303" s="278">
        <f t="shared" si="26"/>
        <v>0.38276285714285718</v>
      </c>
      <c r="N303" s="65">
        <f t="shared" si="27"/>
        <v>1029</v>
      </c>
      <c r="O303" s="65"/>
      <c r="P303" s="65"/>
      <c r="Q303" s="273"/>
      <c r="R303" s="65"/>
      <c r="S303" s="65"/>
      <c r="T303" s="65"/>
      <c r="U303" s="65"/>
      <c r="V303" s="65"/>
      <c r="W303" s="65"/>
      <c r="X303" s="265"/>
      <c r="Y303" s="265"/>
    </row>
    <row r="304" spans="7:25" x14ac:dyDescent="0.35">
      <c r="G304" s="278">
        <f t="shared" si="24"/>
        <v>0.41313333333333335</v>
      </c>
      <c r="H304" s="65">
        <f t="shared" si="25"/>
        <v>1030</v>
      </c>
      <c r="I304" s="65"/>
      <c r="J304" s="65"/>
      <c r="K304" s="273"/>
      <c r="L304" s="65"/>
      <c r="M304" s="278">
        <f t="shared" si="26"/>
        <v>0.38340000000000002</v>
      </c>
      <c r="N304" s="65">
        <f t="shared" si="27"/>
        <v>1030</v>
      </c>
      <c r="O304" s="65"/>
      <c r="P304" s="65"/>
      <c r="Q304" s="273"/>
      <c r="R304" s="65"/>
      <c r="S304" s="65"/>
      <c r="T304" s="65"/>
      <c r="U304" s="65"/>
      <c r="V304" s="65"/>
      <c r="W304" s="65"/>
      <c r="X304" s="265"/>
      <c r="Y304" s="265"/>
    </row>
    <row r="305" spans="7:25" x14ac:dyDescent="0.35">
      <c r="G305" s="278">
        <f t="shared" si="24"/>
        <v>0.41387666666666667</v>
      </c>
      <c r="H305" s="65">
        <f t="shared" si="25"/>
        <v>1031</v>
      </c>
      <c r="I305" s="65"/>
      <c r="J305" s="65"/>
      <c r="K305" s="273"/>
      <c r="L305" s="65"/>
      <c r="M305" s="278">
        <f t="shared" si="26"/>
        <v>0.38403714285714285</v>
      </c>
      <c r="N305" s="65">
        <f t="shared" si="27"/>
        <v>1031</v>
      </c>
      <c r="O305" s="65"/>
      <c r="P305" s="65"/>
      <c r="Q305" s="273"/>
      <c r="R305" s="65"/>
      <c r="S305" s="65"/>
      <c r="T305" s="65"/>
      <c r="U305" s="65"/>
      <c r="V305" s="65"/>
      <c r="W305" s="65"/>
      <c r="X305" s="265"/>
      <c r="Y305" s="265"/>
    </row>
    <row r="306" spans="7:25" x14ac:dyDescent="0.35">
      <c r="G306" s="278">
        <f t="shared" si="24"/>
        <v>0.41461999999999999</v>
      </c>
      <c r="H306" s="65">
        <f t="shared" si="25"/>
        <v>1032</v>
      </c>
      <c r="I306" s="65"/>
      <c r="J306" s="65"/>
      <c r="K306" s="273"/>
      <c r="L306" s="65"/>
      <c r="M306" s="278">
        <f t="shared" si="26"/>
        <v>0.38467428571428575</v>
      </c>
      <c r="N306" s="65">
        <f t="shared" si="27"/>
        <v>1032</v>
      </c>
      <c r="O306" s="65"/>
      <c r="P306" s="65"/>
      <c r="Q306" s="273"/>
      <c r="R306" s="65"/>
      <c r="S306" s="65"/>
      <c r="T306" s="65"/>
      <c r="U306" s="65"/>
      <c r="V306" s="65"/>
      <c r="W306" s="65"/>
      <c r="X306" s="265"/>
      <c r="Y306" s="265"/>
    </row>
    <row r="307" spans="7:25" x14ac:dyDescent="0.35">
      <c r="G307" s="278">
        <f t="shared" si="24"/>
        <v>0.41536333333333336</v>
      </c>
      <c r="H307" s="65">
        <f t="shared" si="25"/>
        <v>1033</v>
      </c>
      <c r="I307" s="65"/>
      <c r="J307" s="65"/>
      <c r="K307" s="273"/>
      <c r="L307" s="65"/>
      <c r="M307" s="278">
        <f t="shared" si="26"/>
        <v>0.38531142857142858</v>
      </c>
      <c r="N307" s="65">
        <f t="shared" si="27"/>
        <v>1033</v>
      </c>
      <c r="O307" s="65"/>
      <c r="P307" s="65"/>
      <c r="Q307" s="273"/>
      <c r="R307" s="65"/>
      <c r="S307" s="65"/>
      <c r="T307" s="65"/>
      <c r="U307" s="65"/>
      <c r="V307" s="65"/>
      <c r="W307" s="65"/>
      <c r="X307" s="265"/>
      <c r="Y307" s="265"/>
    </row>
    <row r="308" spans="7:25" x14ac:dyDescent="0.35">
      <c r="G308" s="278">
        <f t="shared" si="24"/>
        <v>0.41610666666666668</v>
      </c>
      <c r="H308" s="65">
        <f t="shared" si="25"/>
        <v>1034</v>
      </c>
      <c r="I308" s="65"/>
      <c r="J308" s="65"/>
      <c r="K308" s="273"/>
      <c r="L308" s="65"/>
      <c r="M308" s="278">
        <f t="shared" si="26"/>
        <v>0.38594857142857142</v>
      </c>
      <c r="N308" s="65">
        <f t="shared" si="27"/>
        <v>1034</v>
      </c>
      <c r="O308" s="65"/>
      <c r="P308" s="65"/>
      <c r="Q308" s="273"/>
      <c r="R308" s="65"/>
      <c r="S308" s="65"/>
      <c r="T308" s="65"/>
      <c r="U308" s="65"/>
      <c r="V308" s="65"/>
      <c r="W308" s="65"/>
      <c r="X308" s="265"/>
      <c r="Y308" s="265"/>
    </row>
    <row r="309" spans="7:25" x14ac:dyDescent="0.35">
      <c r="G309" s="278">
        <f t="shared" si="24"/>
        <v>0.41685</v>
      </c>
      <c r="H309" s="65">
        <f t="shared" si="25"/>
        <v>1035</v>
      </c>
      <c r="I309" s="65"/>
      <c r="J309" s="65"/>
      <c r="K309" s="273"/>
      <c r="L309" s="65"/>
      <c r="M309" s="278">
        <f t="shared" si="26"/>
        <v>0.38658571428571431</v>
      </c>
      <c r="N309" s="65">
        <f t="shared" si="27"/>
        <v>1035</v>
      </c>
      <c r="O309" s="65"/>
      <c r="P309" s="65"/>
      <c r="Q309" s="273"/>
      <c r="R309" s="65"/>
      <c r="S309" s="65"/>
      <c r="T309" s="65"/>
      <c r="U309" s="65"/>
      <c r="V309" s="65"/>
      <c r="W309" s="65"/>
      <c r="X309" s="265"/>
      <c r="Y309" s="265"/>
    </row>
    <row r="310" spans="7:25" x14ac:dyDescent="0.35">
      <c r="G310" s="278">
        <f t="shared" si="24"/>
        <v>0.41759333333333332</v>
      </c>
      <c r="H310" s="65">
        <f t="shared" si="25"/>
        <v>1036</v>
      </c>
      <c r="I310" s="65"/>
      <c r="J310" s="65"/>
      <c r="K310" s="273"/>
      <c r="L310" s="65"/>
      <c r="M310" s="278">
        <f t="shared" si="26"/>
        <v>0.38722285714285715</v>
      </c>
      <c r="N310" s="65">
        <f t="shared" si="27"/>
        <v>1036</v>
      </c>
      <c r="O310" s="65"/>
      <c r="P310" s="65"/>
      <c r="Q310" s="273"/>
      <c r="R310" s="65"/>
      <c r="S310" s="65"/>
      <c r="T310" s="65"/>
      <c r="U310" s="65"/>
      <c r="V310" s="65"/>
      <c r="W310" s="65"/>
      <c r="X310" s="265"/>
      <c r="Y310" s="265"/>
    </row>
    <row r="311" spans="7:25" x14ac:dyDescent="0.35">
      <c r="G311" s="278">
        <f t="shared" si="24"/>
        <v>0.41833666666666669</v>
      </c>
      <c r="H311" s="65">
        <f t="shared" si="25"/>
        <v>1037</v>
      </c>
      <c r="I311" s="65"/>
      <c r="J311" s="65"/>
      <c r="K311" s="273"/>
      <c r="L311" s="65"/>
      <c r="M311" s="278">
        <f t="shared" si="26"/>
        <v>0.38786000000000004</v>
      </c>
      <c r="N311" s="65">
        <f t="shared" si="27"/>
        <v>1037</v>
      </c>
      <c r="O311" s="65"/>
      <c r="P311" s="65"/>
      <c r="Q311" s="273"/>
      <c r="R311" s="65"/>
      <c r="S311" s="65"/>
      <c r="T311" s="65"/>
      <c r="U311" s="65"/>
      <c r="V311" s="65"/>
      <c r="W311" s="65"/>
      <c r="X311" s="265"/>
      <c r="Y311" s="265"/>
    </row>
    <row r="312" spans="7:25" x14ac:dyDescent="0.35">
      <c r="G312" s="278">
        <f t="shared" si="24"/>
        <v>0.41908000000000001</v>
      </c>
      <c r="H312" s="65">
        <f t="shared" si="25"/>
        <v>1038</v>
      </c>
      <c r="I312" s="65"/>
      <c r="J312" s="65"/>
      <c r="K312" s="273"/>
      <c r="L312" s="65"/>
      <c r="M312" s="278">
        <f t="shared" si="26"/>
        <v>0.38849714285714287</v>
      </c>
      <c r="N312" s="65">
        <f t="shared" si="27"/>
        <v>1038</v>
      </c>
      <c r="O312" s="65"/>
      <c r="P312" s="65"/>
      <c r="Q312" s="273"/>
      <c r="R312" s="65"/>
      <c r="S312" s="65"/>
      <c r="T312" s="65"/>
      <c r="U312" s="65"/>
      <c r="V312" s="65"/>
      <c r="W312" s="65"/>
      <c r="X312" s="265"/>
      <c r="Y312" s="265"/>
    </row>
    <row r="313" spans="7:25" x14ac:dyDescent="0.35">
      <c r="G313" s="278">
        <f t="shared" si="24"/>
        <v>0.41982333333333333</v>
      </c>
      <c r="H313" s="65">
        <f t="shared" si="25"/>
        <v>1039</v>
      </c>
      <c r="I313" s="65"/>
      <c r="J313" s="65"/>
      <c r="K313" s="273"/>
      <c r="L313" s="65"/>
      <c r="M313" s="278">
        <f t="shared" si="26"/>
        <v>0.38913428571428571</v>
      </c>
      <c r="N313" s="65">
        <f t="shared" si="27"/>
        <v>1039</v>
      </c>
      <c r="O313" s="65"/>
      <c r="P313" s="65"/>
      <c r="Q313" s="273"/>
      <c r="R313" s="65"/>
      <c r="S313" s="65"/>
      <c r="T313" s="65"/>
      <c r="U313" s="65"/>
      <c r="V313" s="65"/>
      <c r="W313" s="65"/>
      <c r="X313" s="265"/>
      <c r="Y313" s="265"/>
    </row>
    <row r="314" spans="7:25" x14ac:dyDescent="0.35">
      <c r="G314" s="278">
        <f t="shared" si="24"/>
        <v>0.42056666666666664</v>
      </c>
      <c r="H314" s="65">
        <f t="shared" si="25"/>
        <v>1040</v>
      </c>
      <c r="I314" s="65"/>
      <c r="J314" s="65"/>
      <c r="K314" s="273"/>
      <c r="L314" s="65"/>
      <c r="M314" s="278">
        <f t="shared" si="26"/>
        <v>0.3897714285714286</v>
      </c>
      <c r="N314" s="65">
        <f t="shared" si="27"/>
        <v>1040</v>
      </c>
      <c r="O314" s="65"/>
      <c r="P314" s="65"/>
      <c r="Q314" s="273"/>
      <c r="R314" s="65"/>
      <c r="S314" s="65"/>
      <c r="T314" s="65"/>
      <c r="U314" s="65"/>
      <c r="V314" s="65"/>
      <c r="W314" s="65"/>
      <c r="X314" s="265"/>
      <c r="Y314" s="265"/>
    </row>
    <row r="315" spans="7:25" x14ac:dyDescent="0.35">
      <c r="G315" s="278">
        <f t="shared" si="24"/>
        <v>0.42131000000000002</v>
      </c>
      <c r="H315" s="65">
        <f t="shared" si="25"/>
        <v>1041</v>
      </c>
      <c r="I315" s="65"/>
      <c r="J315" s="65"/>
      <c r="K315" s="273"/>
      <c r="L315" s="65"/>
      <c r="M315" s="278">
        <f t="shared" si="26"/>
        <v>0.39040857142857144</v>
      </c>
      <c r="N315" s="65">
        <f t="shared" si="27"/>
        <v>1041</v>
      </c>
      <c r="O315" s="65"/>
      <c r="P315" s="65"/>
      <c r="Q315" s="273"/>
      <c r="R315" s="65"/>
      <c r="S315" s="65"/>
      <c r="T315" s="65"/>
      <c r="U315" s="65"/>
      <c r="V315" s="65"/>
      <c r="W315" s="65"/>
      <c r="X315" s="265"/>
      <c r="Y315" s="265"/>
    </row>
    <row r="316" spans="7:25" x14ac:dyDescent="0.35">
      <c r="G316" s="278">
        <f t="shared" si="24"/>
        <v>0.42205333333333334</v>
      </c>
      <c r="H316" s="65">
        <f t="shared" si="25"/>
        <v>1042</v>
      </c>
      <c r="I316" s="65"/>
      <c r="J316" s="65"/>
      <c r="K316" s="273"/>
      <c r="L316" s="65"/>
      <c r="M316" s="278">
        <f t="shared" si="26"/>
        <v>0.39104571428571433</v>
      </c>
      <c r="N316" s="65">
        <f t="shared" si="27"/>
        <v>1042</v>
      </c>
      <c r="O316" s="65"/>
      <c r="P316" s="65"/>
      <c r="Q316" s="273"/>
      <c r="R316" s="65"/>
      <c r="S316" s="65"/>
      <c r="T316" s="65"/>
      <c r="U316" s="65"/>
      <c r="V316" s="65"/>
      <c r="W316" s="65"/>
      <c r="X316" s="265"/>
      <c r="Y316" s="265"/>
    </row>
    <row r="317" spans="7:25" x14ac:dyDescent="0.35">
      <c r="G317" s="278">
        <f t="shared" si="24"/>
        <v>0.42279666666666665</v>
      </c>
      <c r="H317" s="65">
        <f t="shared" si="25"/>
        <v>1043</v>
      </c>
      <c r="I317" s="65"/>
      <c r="J317" s="65"/>
      <c r="K317" s="273"/>
      <c r="L317" s="65"/>
      <c r="M317" s="278">
        <f t="shared" si="26"/>
        <v>0.39168285714285717</v>
      </c>
      <c r="N317" s="65">
        <f t="shared" si="27"/>
        <v>1043</v>
      </c>
      <c r="O317" s="65"/>
      <c r="P317" s="65"/>
      <c r="Q317" s="273"/>
      <c r="R317" s="65"/>
      <c r="S317" s="65"/>
      <c r="T317" s="65"/>
      <c r="U317" s="65"/>
      <c r="V317" s="65"/>
      <c r="W317" s="65"/>
      <c r="X317" s="265"/>
      <c r="Y317" s="265"/>
    </row>
    <row r="318" spans="7:25" x14ac:dyDescent="0.35">
      <c r="G318" s="278">
        <f t="shared" si="24"/>
        <v>0.42354000000000003</v>
      </c>
      <c r="H318" s="65">
        <f t="shared" si="25"/>
        <v>1044</v>
      </c>
      <c r="I318" s="65"/>
      <c r="J318" s="65"/>
      <c r="K318" s="273"/>
      <c r="L318" s="65"/>
      <c r="M318" s="278">
        <f t="shared" si="26"/>
        <v>0.39232</v>
      </c>
      <c r="N318" s="65">
        <f t="shared" si="27"/>
        <v>1044</v>
      </c>
      <c r="O318" s="65"/>
      <c r="P318" s="65"/>
      <c r="Q318" s="273"/>
      <c r="R318" s="65"/>
      <c r="S318" s="65"/>
      <c r="T318" s="65"/>
      <c r="U318" s="65"/>
      <c r="V318" s="65"/>
      <c r="W318" s="65"/>
      <c r="X318" s="265"/>
      <c r="Y318" s="265"/>
    </row>
    <row r="319" spans="7:25" x14ac:dyDescent="0.35">
      <c r="G319" s="278">
        <f t="shared" si="24"/>
        <v>0.42428333333333335</v>
      </c>
      <c r="H319" s="65">
        <f t="shared" si="25"/>
        <v>1045</v>
      </c>
      <c r="I319" s="65"/>
      <c r="J319" s="65"/>
      <c r="K319" s="273"/>
      <c r="L319" s="65"/>
      <c r="M319" s="278">
        <f t="shared" si="26"/>
        <v>0.39295714285714289</v>
      </c>
      <c r="N319" s="65">
        <f t="shared" si="27"/>
        <v>1045</v>
      </c>
      <c r="O319" s="65"/>
      <c r="P319" s="65"/>
      <c r="Q319" s="273"/>
      <c r="R319" s="65"/>
      <c r="S319" s="65"/>
      <c r="T319" s="65"/>
      <c r="U319" s="65"/>
      <c r="V319" s="65"/>
      <c r="W319" s="65"/>
      <c r="X319" s="265"/>
      <c r="Y319" s="265"/>
    </row>
    <row r="320" spans="7:25" x14ac:dyDescent="0.35">
      <c r="G320" s="278">
        <f t="shared" si="24"/>
        <v>0.42502666666666666</v>
      </c>
      <c r="H320" s="65">
        <f t="shared" si="25"/>
        <v>1046</v>
      </c>
      <c r="I320" s="65"/>
      <c r="J320" s="65"/>
      <c r="K320" s="273"/>
      <c r="L320" s="65"/>
      <c r="M320" s="278">
        <f t="shared" si="26"/>
        <v>0.39359428571428573</v>
      </c>
      <c r="N320" s="65">
        <f t="shared" si="27"/>
        <v>1046</v>
      </c>
      <c r="O320" s="65"/>
      <c r="P320" s="65"/>
      <c r="Q320" s="273"/>
      <c r="R320" s="65"/>
      <c r="S320" s="65"/>
      <c r="T320" s="65"/>
      <c r="U320" s="65"/>
      <c r="V320" s="65"/>
      <c r="W320" s="65"/>
      <c r="X320" s="265"/>
      <c r="Y320" s="265"/>
    </row>
    <row r="321" spans="7:25" x14ac:dyDescent="0.35">
      <c r="G321" s="278">
        <f t="shared" si="24"/>
        <v>0.42576999999999998</v>
      </c>
      <c r="H321" s="65">
        <f t="shared" si="25"/>
        <v>1047</v>
      </c>
      <c r="I321" s="65"/>
      <c r="J321" s="65"/>
      <c r="K321" s="273"/>
      <c r="L321" s="65"/>
      <c r="M321" s="278">
        <f t="shared" si="26"/>
        <v>0.39423142857142857</v>
      </c>
      <c r="N321" s="65">
        <f t="shared" si="27"/>
        <v>1047</v>
      </c>
      <c r="O321" s="65"/>
      <c r="P321" s="65"/>
      <c r="Q321" s="273"/>
      <c r="R321" s="65"/>
      <c r="S321" s="65"/>
      <c r="T321" s="65"/>
      <c r="U321" s="65"/>
      <c r="V321" s="65"/>
      <c r="W321" s="65"/>
      <c r="X321" s="265"/>
      <c r="Y321" s="265"/>
    </row>
    <row r="322" spans="7:25" x14ac:dyDescent="0.35">
      <c r="G322" s="278">
        <f t="shared" si="24"/>
        <v>0.42651333333333336</v>
      </c>
      <c r="H322" s="65">
        <f t="shared" si="25"/>
        <v>1048</v>
      </c>
      <c r="I322" s="65"/>
      <c r="J322" s="65"/>
      <c r="K322" s="273"/>
      <c r="L322" s="65"/>
      <c r="M322" s="278">
        <f t="shared" si="26"/>
        <v>0.39486857142857146</v>
      </c>
      <c r="N322" s="65">
        <f t="shared" si="27"/>
        <v>1048</v>
      </c>
      <c r="O322" s="65"/>
      <c r="P322" s="65"/>
      <c r="Q322" s="273"/>
      <c r="R322" s="65"/>
      <c r="S322" s="65"/>
      <c r="T322" s="65"/>
      <c r="U322" s="65"/>
      <c r="V322" s="65"/>
      <c r="W322" s="65"/>
      <c r="X322" s="265"/>
      <c r="Y322" s="265"/>
    </row>
    <row r="323" spans="7:25" x14ac:dyDescent="0.35">
      <c r="G323" s="278">
        <f t="shared" si="24"/>
        <v>0.42725666666666667</v>
      </c>
      <c r="H323" s="65">
        <f t="shared" si="25"/>
        <v>1049</v>
      </c>
      <c r="I323" s="65"/>
      <c r="J323" s="65"/>
      <c r="K323" s="273"/>
      <c r="L323" s="65"/>
      <c r="M323" s="278">
        <f t="shared" si="26"/>
        <v>0.39550571428571429</v>
      </c>
      <c r="N323" s="65">
        <f t="shared" si="27"/>
        <v>1049</v>
      </c>
      <c r="O323" s="65"/>
      <c r="P323" s="65"/>
      <c r="Q323" s="273"/>
      <c r="R323" s="65"/>
      <c r="S323" s="65"/>
      <c r="T323" s="65"/>
      <c r="U323" s="65"/>
      <c r="V323" s="65"/>
      <c r="W323" s="65"/>
      <c r="X323" s="265"/>
      <c r="Y323" s="265"/>
    </row>
    <row r="324" spans="7:25" ht="15" thickBot="1" x14ac:dyDescent="0.4">
      <c r="G324" s="292">
        <f t="shared" si="24"/>
        <v>0.42799999999999999</v>
      </c>
      <c r="H324" s="293">
        <f t="shared" si="25"/>
        <v>1050</v>
      </c>
      <c r="I324" s="293"/>
      <c r="J324" s="293"/>
      <c r="K324" s="294"/>
      <c r="L324" s="65"/>
      <c r="M324" s="278">
        <f t="shared" si="26"/>
        <v>0.39614285714285719</v>
      </c>
      <c r="N324" s="65">
        <f t="shared" si="27"/>
        <v>1050</v>
      </c>
      <c r="O324" s="65"/>
      <c r="P324" s="65"/>
      <c r="Q324" s="273"/>
      <c r="R324" s="65"/>
      <c r="S324" s="65"/>
      <c r="T324" s="65"/>
      <c r="U324" s="65"/>
      <c r="V324" s="65"/>
      <c r="W324" s="65"/>
      <c r="X324" s="265"/>
      <c r="Y324" s="265"/>
    </row>
    <row r="325" spans="7:25" x14ac:dyDescent="0.35">
      <c r="G325" s="65"/>
      <c r="H325" s="65"/>
      <c r="I325" s="65"/>
      <c r="J325" s="65"/>
      <c r="K325" s="65"/>
      <c r="L325" s="65"/>
      <c r="M325" s="278">
        <f t="shared" si="26"/>
        <v>0.39678000000000002</v>
      </c>
      <c r="N325" s="65">
        <f t="shared" si="27"/>
        <v>1051</v>
      </c>
      <c r="O325" s="65"/>
      <c r="P325" s="65"/>
      <c r="Q325" s="273"/>
      <c r="R325" s="65"/>
      <c r="S325" s="65"/>
      <c r="T325" s="65"/>
      <c r="U325" s="65"/>
      <c r="V325" s="65"/>
      <c r="W325" s="65"/>
      <c r="X325" s="265"/>
      <c r="Y325" s="265"/>
    </row>
    <row r="326" spans="7:25" x14ac:dyDescent="0.35">
      <c r="G326" s="65"/>
      <c r="H326" s="65" t="s">
        <v>68</v>
      </c>
      <c r="I326" s="65" t="s">
        <v>67</v>
      </c>
      <c r="J326" s="65"/>
      <c r="K326" s="65"/>
      <c r="L326" s="65"/>
      <c r="M326" s="278">
        <f t="shared" si="26"/>
        <v>0.39741714285714286</v>
      </c>
      <c r="N326" s="65">
        <f t="shared" si="27"/>
        <v>1052</v>
      </c>
      <c r="O326" s="65"/>
      <c r="P326" s="65"/>
      <c r="Q326" s="273"/>
      <c r="R326" s="65"/>
      <c r="S326" s="65"/>
      <c r="T326" s="65"/>
      <c r="U326" s="65"/>
      <c r="V326" s="65"/>
      <c r="W326" s="65"/>
      <c r="X326" s="265"/>
      <c r="Y326" s="265"/>
    </row>
    <row r="327" spans="7:25" x14ac:dyDescent="0.35">
      <c r="G327" s="65"/>
      <c r="H327" s="65">
        <v>2500</v>
      </c>
      <c r="I327" s="65">
        <v>35</v>
      </c>
      <c r="J327" s="65"/>
      <c r="K327" s="65"/>
      <c r="L327" s="65"/>
      <c r="M327" s="278">
        <f t="shared" si="26"/>
        <v>0.39805428571428575</v>
      </c>
      <c r="N327" s="65">
        <f t="shared" si="27"/>
        <v>1053</v>
      </c>
      <c r="O327" s="65"/>
      <c r="P327" s="65"/>
      <c r="Q327" s="273"/>
      <c r="R327" s="65"/>
      <c r="S327" s="65"/>
      <c r="T327" s="65"/>
      <c r="U327" s="65"/>
      <c r="V327" s="65"/>
      <c r="W327" s="65"/>
      <c r="X327" s="265"/>
      <c r="Y327" s="265"/>
    </row>
    <row r="328" spans="7:25" x14ac:dyDescent="0.35">
      <c r="G328" s="65"/>
      <c r="H328" s="65">
        <v>2400</v>
      </c>
      <c r="I328" s="65">
        <v>32</v>
      </c>
      <c r="J328" s="65"/>
      <c r="K328" s="65"/>
      <c r="L328" s="65"/>
      <c r="M328" s="278">
        <f t="shared" si="26"/>
        <v>0.39869142857142859</v>
      </c>
      <c r="N328" s="65">
        <f t="shared" si="27"/>
        <v>1054</v>
      </c>
      <c r="O328" s="65"/>
      <c r="P328" s="65"/>
      <c r="Q328" s="273"/>
      <c r="R328" s="65"/>
      <c r="S328" s="65"/>
      <c r="T328" s="65"/>
      <c r="U328" s="65"/>
      <c r="V328" s="65"/>
      <c r="W328" s="65"/>
      <c r="X328" s="265"/>
      <c r="Y328" s="265"/>
    </row>
    <row r="329" spans="7:25" x14ac:dyDescent="0.35">
      <c r="G329" s="65"/>
      <c r="H329" s="65">
        <v>2300</v>
      </c>
      <c r="I329" s="65">
        <v>28</v>
      </c>
      <c r="J329" s="65"/>
      <c r="K329" s="65"/>
      <c r="L329" s="65"/>
      <c r="M329" s="278">
        <f t="shared" si="26"/>
        <v>0.39932857142857142</v>
      </c>
      <c r="N329" s="65">
        <f t="shared" si="27"/>
        <v>1055</v>
      </c>
      <c r="O329" s="65"/>
      <c r="P329" s="65"/>
      <c r="Q329" s="273"/>
      <c r="R329" s="65"/>
      <c r="S329" s="65"/>
      <c r="T329" s="65"/>
      <c r="U329" s="65"/>
      <c r="V329" s="65"/>
      <c r="W329" s="65"/>
      <c r="X329" s="265"/>
      <c r="Y329" s="265"/>
    </row>
    <row r="330" spans="7:25" x14ac:dyDescent="0.35">
      <c r="G330" s="65"/>
      <c r="H330" s="65"/>
      <c r="I330" s="65"/>
      <c r="J330" s="65"/>
      <c r="K330" s="65"/>
      <c r="L330" s="65"/>
      <c r="M330" s="278">
        <f t="shared" si="26"/>
        <v>0.39996571428571431</v>
      </c>
      <c r="N330" s="65">
        <f t="shared" si="27"/>
        <v>1056</v>
      </c>
      <c r="O330" s="65"/>
      <c r="P330" s="65"/>
      <c r="Q330" s="273"/>
      <c r="R330" s="65"/>
      <c r="S330" s="65"/>
      <c r="T330" s="65"/>
      <c r="U330" s="65"/>
      <c r="V330" s="65"/>
      <c r="W330" s="65"/>
      <c r="X330" s="265"/>
      <c r="Y330" s="265"/>
    </row>
    <row r="331" spans="7:25" x14ac:dyDescent="0.35">
      <c r="G331" s="65"/>
      <c r="H331" s="65"/>
      <c r="I331" s="65"/>
      <c r="J331" s="65"/>
      <c r="K331" s="65"/>
      <c r="L331" s="65"/>
      <c r="M331" s="278">
        <f t="shared" si="26"/>
        <v>0.40060285714285715</v>
      </c>
      <c r="N331" s="65">
        <f t="shared" si="27"/>
        <v>1057</v>
      </c>
      <c r="O331" s="65"/>
      <c r="P331" s="65"/>
      <c r="Q331" s="273"/>
      <c r="R331" s="65"/>
      <c r="S331" s="65"/>
      <c r="T331" s="65"/>
      <c r="U331" s="65"/>
      <c r="V331" s="65"/>
      <c r="W331" s="65"/>
      <c r="X331" s="265"/>
      <c r="Y331" s="265"/>
    </row>
    <row r="332" spans="7:25" x14ac:dyDescent="0.35">
      <c r="G332" s="65"/>
      <c r="H332" s="65"/>
      <c r="I332" s="65"/>
      <c r="J332" s="65"/>
      <c r="K332" s="65"/>
      <c r="L332" s="65"/>
      <c r="M332" s="278">
        <f t="shared" si="26"/>
        <v>0.40124000000000004</v>
      </c>
      <c r="N332" s="65">
        <f t="shared" si="27"/>
        <v>1058</v>
      </c>
      <c r="O332" s="65"/>
      <c r="P332" s="65"/>
      <c r="Q332" s="273"/>
      <c r="R332" s="65"/>
      <c r="S332" s="65"/>
      <c r="T332" s="65"/>
      <c r="U332" s="65"/>
      <c r="V332" s="65"/>
      <c r="W332" s="65"/>
      <c r="X332" s="265"/>
      <c r="Y332" s="265"/>
    </row>
    <row r="333" spans="7:25" x14ac:dyDescent="0.35">
      <c r="G333" s="65"/>
      <c r="H333" s="65"/>
      <c r="I333" s="65"/>
      <c r="J333" s="65"/>
      <c r="K333" s="65"/>
      <c r="L333" s="65"/>
      <c r="M333" s="278">
        <f t="shared" si="26"/>
        <v>0.40187714285714288</v>
      </c>
      <c r="N333" s="65">
        <f t="shared" si="27"/>
        <v>1059</v>
      </c>
      <c r="O333" s="65"/>
      <c r="P333" s="65"/>
      <c r="Q333" s="273"/>
      <c r="R333" s="65"/>
      <c r="S333" s="65"/>
      <c r="T333" s="65"/>
      <c r="U333" s="65"/>
      <c r="V333" s="65"/>
      <c r="W333" s="65"/>
      <c r="X333" s="265"/>
      <c r="Y333" s="265"/>
    </row>
    <row r="334" spans="7:25" x14ac:dyDescent="0.35">
      <c r="G334" s="65"/>
      <c r="H334" s="65"/>
      <c r="I334" s="65"/>
      <c r="J334" s="65"/>
      <c r="K334" s="65"/>
      <c r="L334" s="65"/>
      <c r="M334" s="278">
        <f t="shared" si="26"/>
        <v>0.40251428571428571</v>
      </c>
      <c r="N334" s="65">
        <f t="shared" si="27"/>
        <v>1060</v>
      </c>
      <c r="O334" s="65"/>
      <c r="P334" s="65"/>
      <c r="Q334" s="273"/>
      <c r="R334" s="65"/>
      <c r="S334" s="65"/>
      <c r="T334" s="65"/>
      <c r="U334" s="65"/>
      <c r="V334" s="65"/>
      <c r="W334" s="65"/>
      <c r="X334" s="265"/>
      <c r="Y334" s="265"/>
    </row>
    <row r="335" spans="7:25" x14ac:dyDescent="0.35">
      <c r="G335" s="65"/>
      <c r="H335" s="65"/>
      <c r="I335" s="65"/>
      <c r="J335" s="65"/>
      <c r="K335" s="65"/>
      <c r="L335" s="65"/>
      <c r="M335" s="278">
        <f t="shared" si="26"/>
        <v>0.4031514285714286</v>
      </c>
      <c r="N335" s="65">
        <f t="shared" si="27"/>
        <v>1061</v>
      </c>
      <c r="O335" s="65"/>
      <c r="P335" s="65"/>
      <c r="Q335" s="273"/>
      <c r="R335" s="65"/>
      <c r="S335" s="65"/>
      <c r="T335" s="65"/>
      <c r="U335" s="65"/>
      <c r="V335" s="65"/>
      <c r="W335" s="65"/>
      <c r="X335" s="265"/>
      <c r="Y335" s="265"/>
    </row>
    <row r="336" spans="7:25" x14ac:dyDescent="0.35">
      <c r="G336" s="65"/>
      <c r="H336" s="65"/>
      <c r="I336" s="65"/>
      <c r="J336" s="65"/>
      <c r="K336" s="65"/>
      <c r="L336" s="65"/>
      <c r="M336" s="278">
        <f t="shared" si="26"/>
        <v>0.40378857142857144</v>
      </c>
      <c r="N336" s="65">
        <f t="shared" si="27"/>
        <v>1062</v>
      </c>
      <c r="O336" s="65"/>
      <c r="P336" s="65"/>
      <c r="Q336" s="273"/>
      <c r="R336" s="65"/>
      <c r="S336" s="65"/>
      <c r="T336" s="65"/>
      <c r="U336" s="65"/>
      <c r="V336" s="65"/>
      <c r="W336" s="65"/>
      <c r="X336" s="265"/>
      <c r="Y336" s="265"/>
    </row>
    <row r="337" spans="7:25" x14ac:dyDescent="0.35">
      <c r="G337" s="65"/>
      <c r="H337" s="65"/>
      <c r="I337" s="65"/>
      <c r="J337" s="65"/>
      <c r="K337" s="65"/>
      <c r="L337" s="65"/>
      <c r="M337" s="278">
        <f t="shared" si="26"/>
        <v>0.40442571428571428</v>
      </c>
      <c r="N337" s="65">
        <f t="shared" si="27"/>
        <v>1063</v>
      </c>
      <c r="O337" s="65"/>
      <c r="P337" s="65"/>
      <c r="Q337" s="273"/>
      <c r="R337" s="65"/>
      <c r="S337" s="65"/>
      <c r="T337" s="65"/>
      <c r="U337" s="65"/>
      <c r="V337" s="65"/>
      <c r="W337" s="65"/>
      <c r="X337" s="265"/>
      <c r="Y337" s="265"/>
    </row>
    <row r="338" spans="7:25" x14ac:dyDescent="0.35">
      <c r="G338" s="65"/>
      <c r="H338" s="65"/>
      <c r="I338" s="65"/>
      <c r="J338" s="65"/>
      <c r="K338" s="65"/>
      <c r="L338" s="65"/>
      <c r="M338" s="278">
        <f t="shared" si="26"/>
        <v>0.40506285714285717</v>
      </c>
      <c r="N338" s="65">
        <f t="shared" si="27"/>
        <v>1064</v>
      </c>
      <c r="O338" s="65"/>
      <c r="P338" s="65"/>
      <c r="Q338" s="273"/>
      <c r="R338" s="65"/>
      <c r="S338" s="65"/>
      <c r="T338" s="65"/>
      <c r="U338" s="65"/>
      <c r="V338" s="65"/>
      <c r="W338" s="65"/>
      <c r="X338" s="265"/>
      <c r="Y338" s="265"/>
    </row>
    <row r="339" spans="7:25" x14ac:dyDescent="0.35">
      <c r="G339" s="65"/>
      <c r="H339" s="65"/>
      <c r="I339" s="65"/>
      <c r="J339" s="65"/>
      <c r="K339" s="65"/>
      <c r="L339" s="65"/>
      <c r="M339" s="278">
        <f t="shared" si="26"/>
        <v>0.40570000000000001</v>
      </c>
      <c r="N339" s="65">
        <f t="shared" si="27"/>
        <v>1065</v>
      </c>
      <c r="O339" s="65"/>
      <c r="P339" s="65"/>
      <c r="Q339" s="273"/>
      <c r="R339" s="65"/>
      <c r="S339" s="65"/>
      <c r="T339" s="65"/>
      <c r="U339" s="65"/>
      <c r="V339" s="65"/>
      <c r="W339" s="65"/>
      <c r="X339" s="265"/>
      <c r="Y339" s="265"/>
    </row>
    <row r="340" spans="7:25" x14ac:dyDescent="0.35">
      <c r="G340" s="65"/>
      <c r="H340" s="65"/>
      <c r="I340" s="65"/>
      <c r="J340" s="65"/>
      <c r="K340" s="65"/>
      <c r="L340" s="65"/>
      <c r="M340" s="278">
        <f t="shared" si="26"/>
        <v>0.4063371428571429</v>
      </c>
      <c r="N340" s="65">
        <f t="shared" si="27"/>
        <v>1066</v>
      </c>
      <c r="O340" s="65"/>
      <c r="P340" s="65"/>
      <c r="Q340" s="273"/>
      <c r="R340" s="65"/>
      <c r="S340" s="65"/>
      <c r="T340" s="65"/>
      <c r="U340" s="65"/>
      <c r="V340" s="65"/>
      <c r="W340" s="65"/>
      <c r="X340" s="265"/>
      <c r="Y340" s="265"/>
    </row>
    <row r="341" spans="7:25" x14ac:dyDescent="0.35">
      <c r="G341" s="65"/>
      <c r="H341" s="65"/>
      <c r="I341" s="65"/>
      <c r="J341" s="65"/>
      <c r="K341" s="65"/>
      <c r="L341" s="65"/>
      <c r="M341" s="278">
        <f t="shared" si="26"/>
        <v>0.40697428571428573</v>
      </c>
      <c r="N341" s="65">
        <f t="shared" si="27"/>
        <v>1067</v>
      </c>
      <c r="O341" s="65"/>
      <c r="P341" s="65"/>
      <c r="Q341" s="273"/>
      <c r="R341" s="65"/>
      <c r="S341" s="65"/>
      <c r="T341" s="65"/>
      <c r="U341" s="65"/>
      <c r="V341" s="65"/>
      <c r="W341" s="65"/>
      <c r="X341" s="265"/>
      <c r="Y341" s="265"/>
    </row>
    <row r="342" spans="7:25" x14ac:dyDescent="0.35">
      <c r="G342" s="65"/>
      <c r="H342" s="65"/>
      <c r="I342" s="65"/>
      <c r="J342" s="65"/>
      <c r="K342" s="65"/>
      <c r="L342" s="65"/>
      <c r="M342" s="278">
        <f t="shared" si="26"/>
        <v>0.40761142857142857</v>
      </c>
      <c r="N342" s="65">
        <f t="shared" si="27"/>
        <v>1068</v>
      </c>
      <c r="O342" s="65"/>
      <c r="P342" s="65"/>
      <c r="Q342" s="273"/>
      <c r="R342" s="65"/>
      <c r="S342" s="65"/>
      <c r="T342" s="65"/>
      <c r="U342" s="65"/>
      <c r="V342" s="65"/>
      <c r="W342" s="65"/>
      <c r="X342" s="265"/>
      <c r="Y342" s="265"/>
    </row>
    <row r="343" spans="7:25" x14ac:dyDescent="0.35">
      <c r="G343" s="65"/>
      <c r="H343" s="65"/>
      <c r="I343" s="65"/>
      <c r="J343" s="65"/>
      <c r="K343" s="65"/>
      <c r="L343" s="65"/>
      <c r="M343" s="278">
        <f t="shared" si="26"/>
        <v>0.40824857142857146</v>
      </c>
      <c r="N343" s="65">
        <f t="shared" si="27"/>
        <v>1069</v>
      </c>
      <c r="O343" s="65"/>
      <c r="P343" s="65"/>
      <c r="Q343" s="273"/>
      <c r="R343" s="65"/>
      <c r="S343" s="65"/>
      <c r="T343" s="65"/>
      <c r="U343" s="65"/>
      <c r="V343" s="65"/>
      <c r="W343" s="65"/>
      <c r="X343" s="265"/>
      <c r="Y343" s="265"/>
    </row>
    <row r="344" spans="7:25" x14ac:dyDescent="0.35">
      <c r="G344" s="65"/>
      <c r="H344" s="65"/>
      <c r="I344" s="65"/>
      <c r="J344" s="65"/>
      <c r="K344" s="65"/>
      <c r="L344" s="65"/>
      <c r="M344" s="278">
        <f t="shared" si="26"/>
        <v>0.4088857142857143</v>
      </c>
      <c r="N344" s="65">
        <f t="shared" si="27"/>
        <v>1070</v>
      </c>
      <c r="O344" s="65"/>
      <c r="P344" s="65"/>
      <c r="Q344" s="273"/>
      <c r="R344" s="65"/>
      <c r="S344" s="65"/>
      <c r="T344" s="65"/>
      <c r="U344" s="65"/>
      <c r="V344" s="65"/>
      <c r="W344" s="65"/>
      <c r="X344" s="265"/>
      <c r="Y344" s="265"/>
    </row>
    <row r="345" spans="7:25" x14ac:dyDescent="0.35">
      <c r="G345" s="65"/>
      <c r="H345" s="65"/>
      <c r="I345" s="65"/>
      <c r="J345" s="65"/>
      <c r="K345" s="65"/>
      <c r="L345" s="65"/>
      <c r="M345" s="278">
        <f t="shared" ref="M345:M374" si="28">(N345-$P$32)/$P$31</f>
        <v>0.40952285714285719</v>
      </c>
      <c r="N345" s="65">
        <f t="shared" si="27"/>
        <v>1071</v>
      </c>
      <c r="O345" s="65"/>
      <c r="P345" s="65"/>
      <c r="Q345" s="273"/>
      <c r="R345" s="65"/>
      <c r="S345" s="65"/>
      <c r="T345" s="65"/>
      <c r="U345" s="65"/>
      <c r="V345" s="65"/>
      <c r="W345" s="65"/>
      <c r="X345" s="265"/>
      <c r="Y345" s="265"/>
    </row>
    <row r="346" spans="7:25" x14ac:dyDescent="0.35">
      <c r="G346" s="65"/>
      <c r="H346" s="65"/>
      <c r="I346" s="65"/>
      <c r="J346" s="65"/>
      <c r="K346" s="65"/>
      <c r="L346" s="65"/>
      <c r="M346" s="278">
        <f t="shared" si="28"/>
        <v>0.41016000000000002</v>
      </c>
      <c r="N346" s="65">
        <f t="shared" ref="N346:N374" si="29">N345+$N$23</f>
        <v>1072</v>
      </c>
      <c r="O346" s="65"/>
      <c r="P346" s="65"/>
      <c r="Q346" s="273"/>
      <c r="R346" s="65"/>
      <c r="S346" s="65"/>
      <c r="T346" s="65"/>
      <c r="U346" s="65"/>
      <c r="V346" s="65"/>
      <c r="W346" s="65"/>
      <c r="X346" s="265"/>
      <c r="Y346" s="265"/>
    </row>
    <row r="347" spans="7:25" x14ac:dyDescent="0.35">
      <c r="G347" s="65"/>
      <c r="H347" s="65"/>
      <c r="I347" s="65"/>
      <c r="J347" s="65"/>
      <c r="K347" s="65"/>
      <c r="L347" s="65"/>
      <c r="M347" s="278">
        <f t="shared" si="28"/>
        <v>0.41079714285714286</v>
      </c>
      <c r="N347" s="65">
        <f t="shared" si="29"/>
        <v>1073</v>
      </c>
      <c r="O347" s="65"/>
      <c r="P347" s="65"/>
      <c r="Q347" s="273"/>
      <c r="R347" s="65"/>
      <c r="S347" s="65"/>
      <c r="T347" s="65"/>
      <c r="U347" s="65"/>
      <c r="V347" s="65"/>
      <c r="W347" s="65"/>
      <c r="X347" s="265"/>
      <c r="Y347" s="265"/>
    </row>
    <row r="348" spans="7:25" x14ac:dyDescent="0.35">
      <c r="G348" s="65"/>
      <c r="H348" s="65"/>
      <c r="I348" s="65"/>
      <c r="J348" s="65"/>
      <c r="K348" s="65"/>
      <c r="L348" s="65"/>
      <c r="M348" s="278">
        <f t="shared" si="28"/>
        <v>0.41143428571428575</v>
      </c>
      <c r="N348" s="65">
        <f t="shared" si="29"/>
        <v>1074</v>
      </c>
      <c r="O348" s="65"/>
      <c r="P348" s="65"/>
      <c r="Q348" s="273"/>
      <c r="R348" s="65"/>
      <c r="S348" s="65"/>
      <c r="T348" s="65"/>
      <c r="U348" s="65"/>
      <c r="V348" s="65"/>
      <c r="W348" s="65"/>
      <c r="X348" s="265"/>
      <c r="Y348" s="265"/>
    </row>
    <row r="349" spans="7:25" x14ac:dyDescent="0.35">
      <c r="G349" s="65"/>
      <c r="H349" s="65"/>
      <c r="I349" s="65"/>
      <c r="J349" s="65"/>
      <c r="K349" s="65"/>
      <c r="L349" s="65"/>
      <c r="M349" s="278">
        <f t="shared" si="28"/>
        <v>0.41207142857142859</v>
      </c>
      <c r="N349" s="65">
        <f t="shared" si="29"/>
        <v>1075</v>
      </c>
      <c r="O349" s="65"/>
      <c r="P349" s="65"/>
      <c r="Q349" s="273"/>
      <c r="R349" s="65"/>
      <c r="S349" s="65"/>
      <c r="T349" s="65"/>
      <c r="U349" s="65"/>
      <c r="V349" s="65"/>
      <c r="W349" s="65"/>
      <c r="X349" s="265"/>
      <c r="Y349" s="265"/>
    </row>
    <row r="350" spans="7:25" x14ac:dyDescent="0.35">
      <c r="G350" s="65"/>
      <c r="H350" s="65"/>
      <c r="I350" s="65"/>
      <c r="J350" s="65"/>
      <c r="K350" s="65"/>
      <c r="L350" s="65"/>
      <c r="M350" s="278">
        <f t="shared" si="28"/>
        <v>0.41270857142857142</v>
      </c>
      <c r="N350" s="65">
        <f t="shared" si="29"/>
        <v>1076</v>
      </c>
      <c r="O350" s="65"/>
      <c r="P350" s="65"/>
      <c r="Q350" s="273"/>
      <c r="R350" s="65"/>
      <c r="S350" s="65"/>
      <c r="T350" s="65"/>
      <c r="U350" s="65"/>
      <c r="V350" s="65"/>
      <c r="W350" s="65"/>
      <c r="X350" s="265"/>
      <c r="Y350" s="265"/>
    </row>
    <row r="351" spans="7:25" x14ac:dyDescent="0.35">
      <c r="G351" s="65"/>
      <c r="H351" s="65"/>
      <c r="I351" s="65"/>
      <c r="J351" s="65"/>
      <c r="K351" s="65"/>
      <c r="L351" s="65"/>
      <c r="M351" s="278">
        <f t="shared" si="28"/>
        <v>0.41334571428571432</v>
      </c>
      <c r="N351" s="65">
        <f t="shared" si="29"/>
        <v>1077</v>
      </c>
      <c r="O351" s="65"/>
      <c r="P351" s="65"/>
      <c r="Q351" s="273"/>
      <c r="R351" s="65"/>
      <c r="S351" s="65"/>
      <c r="T351" s="65"/>
      <c r="U351" s="65"/>
      <c r="V351" s="65"/>
      <c r="W351" s="65"/>
      <c r="X351" s="265"/>
      <c r="Y351" s="265"/>
    </row>
    <row r="352" spans="7:25" x14ac:dyDescent="0.35">
      <c r="G352" s="65"/>
      <c r="H352" s="65"/>
      <c r="I352" s="65"/>
      <c r="J352" s="65"/>
      <c r="K352" s="65"/>
      <c r="L352" s="65"/>
      <c r="M352" s="278">
        <f t="shared" si="28"/>
        <v>0.41398285714285715</v>
      </c>
      <c r="N352" s="65">
        <f t="shared" si="29"/>
        <v>1078</v>
      </c>
      <c r="O352" s="65"/>
      <c r="P352" s="65"/>
      <c r="Q352" s="273"/>
      <c r="R352" s="65"/>
      <c r="S352" s="65"/>
      <c r="T352" s="65"/>
      <c r="U352" s="65"/>
      <c r="V352" s="65"/>
      <c r="W352" s="65"/>
      <c r="X352" s="265"/>
      <c r="Y352" s="265"/>
    </row>
    <row r="353" spans="7:25" x14ac:dyDescent="0.35">
      <c r="G353" s="65"/>
      <c r="H353" s="65"/>
      <c r="I353" s="65"/>
      <c r="J353" s="65"/>
      <c r="K353" s="65"/>
      <c r="L353" s="65"/>
      <c r="M353" s="278">
        <f t="shared" si="28"/>
        <v>0.41462000000000004</v>
      </c>
      <c r="N353" s="65">
        <f t="shared" si="29"/>
        <v>1079</v>
      </c>
      <c r="O353" s="65"/>
      <c r="P353" s="65"/>
      <c r="Q353" s="273"/>
      <c r="R353" s="65"/>
      <c r="S353" s="65"/>
      <c r="T353" s="65"/>
      <c r="U353" s="65"/>
      <c r="V353" s="65"/>
      <c r="W353" s="65"/>
      <c r="X353" s="265"/>
      <c r="Y353" s="265"/>
    </row>
    <row r="354" spans="7:25" x14ac:dyDescent="0.35">
      <c r="G354" s="65"/>
      <c r="H354" s="65"/>
      <c r="I354" s="65"/>
      <c r="J354" s="65"/>
      <c r="K354" s="65"/>
      <c r="L354" s="65"/>
      <c r="M354" s="278">
        <f t="shared" si="28"/>
        <v>0.41525714285714288</v>
      </c>
      <c r="N354" s="65">
        <f t="shared" si="29"/>
        <v>1080</v>
      </c>
      <c r="O354" s="65"/>
      <c r="P354" s="65"/>
      <c r="Q354" s="273"/>
      <c r="R354" s="65"/>
      <c r="S354" s="65"/>
      <c r="T354" s="65"/>
      <c r="U354" s="65"/>
      <c r="V354" s="65"/>
      <c r="W354" s="65"/>
      <c r="X354" s="265"/>
      <c r="Y354" s="265"/>
    </row>
    <row r="355" spans="7:25" x14ac:dyDescent="0.35">
      <c r="G355" s="65"/>
      <c r="H355" s="65"/>
      <c r="I355" s="65"/>
      <c r="J355" s="65"/>
      <c r="K355" s="65"/>
      <c r="L355" s="65"/>
      <c r="M355" s="278">
        <f t="shared" si="28"/>
        <v>0.41589428571428572</v>
      </c>
      <c r="N355" s="65">
        <f t="shared" si="29"/>
        <v>1081</v>
      </c>
      <c r="O355" s="65"/>
      <c r="P355" s="65"/>
      <c r="Q355" s="273"/>
      <c r="R355" s="65"/>
      <c r="S355" s="65"/>
      <c r="T355" s="65"/>
      <c r="U355" s="65"/>
      <c r="V355" s="65"/>
      <c r="W355" s="65"/>
      <c r="X355" s="265"/>
      <c r="Y355" s="265"/>
    </row>
    <row r="356" spans="7:25" x14ac:dyDescent="0.35">
      <c r="G356" s="65"/>
      <c r="H356" s="65"/>
      <c r="I356" s="65"/>
      <c r="J356" s="65"/>
      <c r="K356" s="65"/>
      <c r="L356" s="65"/>
      <c r="M356" s="278">
        <f t="shared" si="28"/>
        <v>0.41653142857142861</v>
      </c>
      <c r="N356" s="65">
        <f t="shared" si="29"/>
        <v>1082</v>
      </c>
      <c r="O356" s="65"/>
      <c r="P356" s="65"/>
      <c r="Q356" s="273"/>
      <c r="R356" s="65"/>
      <c r="S356" s="65"/>
      <c r="T356" s="65"/>
      <c r="U356" s="65"/>
      <c r="V356" s="65"/>
      <c r="W356" s="65"/>
      <c r="X356" s="265"/>
      <c r="Y356" s="265"/>
    </row>
    <row r="357" spans="7:25" x14ac:dyDescent="0.35">
      <c r="G357" s="65"/>
      <c r="H357" s="65"/>
      <c r="I357" s="65"/>
      <c r="J357" s="65"/>
      <c r="K357" s="65"/>
      <c r="L357" s="65"/>
      <c r="M357" s="278">
        <f t="shared" si="28"/>
        <v>0.41716857142857144</v>
      </c>
      <c r="N357" s="65">
        <f t="shared" si="29"/>
        <v>1083</v>
      </c>
      <c r="O357" s="65"/>
      <c r="P357" s="65"/>
      <c r="Q357" s="273"/>
      <c r="R357" s="65"/>
      <c r="S357" s="65"/>
      <c r="T357" s="65"/>
      <c r="U357" s="65"/>
      <c r="V357" s="65"/>
      <c r="W357" s="65"/>
      <c r="X357" s="265"/>
      <c r="Y357" s="265"/>
    </row>
    <row r="358" spans="7:25" x14ac:dyDescent="0.35">
      <c r="G358" s="65"/>
      <c r="H358" s="65"/>
      <c r="I358" s="65"/>
      <c r="J358" s="65"/>
      <c r="K358" s="65"/>
      <c r="L358" s="65"/>
      <c r="M358" s="278">
        <f t="shared" si="28"/>
        <v>0.41780571428571428</v>
      </c>
      <c r="N358" s="65">
        <f t="shared" si="29"/>
        <v>1084</v>
      </c>
      <c r="O358" s="65"/>
      <c r="P358" s="65"/>
      <c r="Q358" s="273"/>
      <c r="R358" s="65"/>
      <c r="S358" s="65"/>
      <c r="T358" s="65"/>
      <c r="U358" s="65"/>
      <c r="V358" s="65"/>
      <c r="W358" s="65"/>
      <c r="X358" s="265"/>
      <c r="Y358" s="265"/>
    </row>
    <row r="359" spans="7:25" x14ac:dyDescent="0.35">
      <c r="G359" s="65"/>
      <c r="H359" s="65"/>
      <c r="I359" s="65"/>
      <c r="J359" s="65"/>
      <c r="K359" s="65"/>
      <c r="L359" s="65"/>
      <c r="M359" s="278">
        <f t="shared" si="28"/>
        <v>0.41844285714285717</v>
      </c>
      <c r="N359" s="65">
        <f t="shared" si="29"/>
        <v>1085</v>
      </c>
      <c r="O359" s="65"/>
      <c r="P359" s="65"/>
      <c r="Q359" s="273"/>
      <c r="R359" s="65"/>
      <c r="S359" s="65"/>
      <c r="T359" s="65"/>
      <c r="U359" s="65"/>
      <c r="V359" s="65"/>
      <c r="W359" s="65"/>
      <c r="X359" s="265"/>
      <c r="Y359" s="265"/>
    </row>
    <row r="360" spans="7:25" x14ac:dyDescent="0.35">
      <c r="G360" s="65"/>
      <c r="H360" s="65"/>
      <c r="I360" s="65"/>
      <c r="J360" s="65"/>
      <c r="K360" s="65"/>
      <c r="L360" s="65"/>
      <c r="M360" s="278">
        <f t="shared" si="28"/>
        <v>0.41908000000000001</v>
      </c>
      <c r="N360" s="65">
        <f t="shared" si="29"/>
        <v>1086</v>
      </c>
      <c r="O360" s="65"/>
      <c r="P360" s="65"/>
      <c r="Q360" s="273"/>
      <c r="R360" s="65"/>
      <c r="S360" s="65"/>
      <c r="T360" s="65"/>
      <c r="U360" s="65"/>
      <c r="V360" s="65"/>
      <c r="W360" s="65"/>
      <c r="X360" s="265"/>
      <c r="Y360" s="265"/>
    </row>
    <row r="361" spans="7:25" x14ac:dyDescent="0.35">
      <c r="G361" s="65"/>
      <c r="H361" s="65"/>
      <c r="I361" s="65"/>
      <c r="J361" s="65"/>
      <c r="K361" s="65"/>
      <c r="L361" s="65"/>
      <c r="M361" s="278">
        <f t="shared" si="28"/>
        <v>0.4197171428571429</v>
      </c>
      <c r="N361" s="65">
        <f t="shared" si="29"/>
        <v>1087</v>
      </c>
      <c r="O361" s="65"/>
      <c r="P361" s="65"/>
      <c r="Q361" s="273"/>
      <c r="R361" s="65"/>
      <c r="S361" s="65"/>
      <c r="T361" s="65"/>
      <c r="U361" s="65"/>
      <c r="V361" s="65"/>
      <c r="W361" s="65"/>
      <c r="X361" s="265"/>
      <c r="Y361" s="265"/>
    </row>
    <row r="362" spans="7:25" x14ac:dyDescent="0.35">
      <c r="G362" s="65"/>
      <c r="H362" s="65"/>
      <c r="I362" s="65"/>
      <c r="J362" s="65"/>
      <c r="K362" s="65"/>
      <c r="L362" s="65"/>
      <c r="M362" s="278">
        <f t="shared" si="28"/>
        <v>0.42035428571428574</v>
      </c>
      <c r="N362" s="65">
        <f t="shared" si="29"/>
        <v>1088</v>
      </c>
      <c r="O362" s="65"/>
      <c r="P362" s="65"/>
      <c r="Q362" s="273"/>
      <c r="R362" s="65"/>
      <c r="S362" s="65"/>
      <c r="T362" s="65"/>
      <c r="U362" s="65"/>
      <c r="V362" s="65"/>
      <c r="W362" s="65"/>
      <c r="X362" s="265"/>
      <c r="Y362" s="265"/>
    </row>
    <row r="363" spans="7:25" x14ac:dyDescent="0.35">
      <c r="G363" s="65"/>
      <c r="H363" s="65"/>
      <c r="I363" s="65"/>
      <c r="J363" s="65"/>
      <c r="K363" s="65"/>
      <c r="L363" s="65"/>
      <c r="M363" s="278">
        <f t="shared" si="28"/>
        <v>0.42099142857142857</v>
      </c>
      <c r="N363" s="65">
        <f t="shared" si="29"/>
        <v>1089</v>
      </c>
      <c r="O363" s="65"/>
      <c r="P363" s="65"/>
      <c r="Q363" s="273"/>
      <c r="R363" s="65"/>
      <c r="S363" s="65"/>
      <c r="T363" s="65"/>
      <c r="U363" s="65"/>
      <c r="V363" s="65"/>
      <c r="W363" s="65"/>
      <c r="X363" s="265"/>
      <c r="Y363" s="265"/>
    </row>
    <row r="364" spans="7:25" x14ac:dyDescent="0.35">
      <c r="G364" s="65"/>
      <c r="H364" s="65"/>
      <c r="I364" s="65"/>
      <c r="J364" s="65"/>
      <c r="K364" s="65"/>
      <c r="L364" s="65"/>
      <c r="M364" s="278">
        <f t="shared" si="28"/>
        <v>0.42162857142857146</v>
      </c>
      <c r="N364" s="65">
        <f t="shared" si="29"/>
        <v>1090</v>
      </c>
      <c r="O364" s="65"/>
      <c r="P364" s="65"/>
      <c r="Q364" s="273"/>
      <c r="R364" s="65"/>
      <c r="S364" s="65"/>
      <c r="T364" s="65"/>
      <c r="U364" s="65"/>
      <c r="V364" s="65"/>
      <c r="W364" s="65"/>
      <c r="X364" s="265"/>
      <c r="Y364" s="265"/>
    </row>
    <row r="365" spans="7:25" x14ac:dyDescent="0.35">
      <c r="G365" s="65"/>
      <c r="H365" s="65"/>
      <c r="I365" s="65"/>
      <c r="J365" s="65"/>
      <c r="K365" s="65"/>
      <c r="L365" s="65"/>
      <c r="M365" s="278">
        <f t="shared" si="28"/>
        <v>0.4222657142857143</v>
      </c>
      <c r="N365" s="65">
        <f t="shared" si="29"/>
        <v>1091</v>
      </c>
      <c r="O365" s="65"/>
      <c r="P365" s="65"/>
      <c r="Q365" s="273"/>
      <c r="R365" s="65"/>
      <c r="S365" s="65"/>
      <c r="T365" s="65"/>
      <c r="U365" s="65"/>
      <c r="V365" s="65"/>
      <c r="W365" s="65"/>
      <c r="X365" s="265"/>
      <c r="Y365" s="265"/>
    </row>
    <row r="366" spans="7:25" x14ac:dyDescent="0.35">
      <c r="G366" s="65"/>
      <c r="H366" s="65"/>
      <c r="I366" s="65"/>
      <c r="J366" s="65"/>
      <c r="K366" s="65"/>
      <c r="L366" s="65"/>
      <c r="M366" s="278">
        <f t="shared" si="28"/>
        <v>0.42290285714285714</v>
      </c>
      <c r="N366" s="65">
        <f t="shared" si="29"/>
        <v>1092</v>
      </c>
      <c r="O366" s="65"/>
      <c r="P366" s="65"/>
      <c r="Q366" s="273"/>
      <c r="R366" s="65"/>
      <c r="S366" s="65"/>
      <c r="T366" s="65"/>
      <c r="U366" s="65"/>
      <c r="V366" s="65"/>
      <c r="W366" s="65"/>
      <c r="X366" s="265"/>
      <c r="Y366" s="265"/>
    </row>
    <row r="367" spans="7:25" x14ac:dyDescent="0.35">
      <c r="G367" s="65"/>
      <c r="H367" s="65"/>
      <c r="I367" s="65"/>
      <c r="J367" s="65"/>
      <c r="K367" s="65"/>
      <c r="L367" s="65"/>
      <c r="M367" s="278">
        <f t="shared" si="28"/>
        <v>0.42354000000000003</v>
      </c>
      <c r="N367" s="65">
        <f t="shared" si="29"/>
        <v>1093</v>
      </c>
      <c r="O367" s="65"/>
      <c r="P367" s="65"/>
      <c r="Q367" s="273"/>
      <c r="R367" s="65"/>
      <c r="S367" s="65"/>
      <c r="T367" s="65"/>
      <c r="U367" s="65"/>
      <c r="V367" s="65"/>
      <c r="W367" s="65"/>
      <c r="X367" s="265"/>
      <c r="Y367" s="265"/>
    </row>
    <row r="368" spans="7:25" x14ac:dyDescent="0.35">
      <c r="G368" s="65"/>
      <c r="H368" s="65"/>
      <c r="I368" s="65"/>
      <c r="J368" s="65"/>
      <c r="K368" s="65"/>
      <c r="L368" s="65"/>
      <c r="M368" s="278">
        <f t="shared" si="28"/>
        <v>0.42417714285714286</v>
      </c>
      <c r="N368" s="65">
        <f t="shared" si="29"/>
        <v>1094</v>
      </c>
      <c r="O368" s="65"/>
      <c r="P368" s="65"/>
      <c r="Q368" s="273"/>
      <c r="R368" s="65"/>
      <c r="S368" s="65"/>
      <c r="T368" s="65"/>
      <c r="U368" s="65"/>
      <c r="V368" s="65"/>
      <c r="W368" s="65"/>
      <c r="X368" s="265"/>
      <c r="Y368" s="265"/>
    </row>
    <row r="369" spans="7:25" x14ac:dyDescent="0.35">
      <c r="G369" s="65"/>
      <c r="H369" s="65"/>
      <c r="I369" s="65"/>
      <c r="J369" s="65"/>
      <c r="K369" s="65"/>
      <c r="L369" s="65"/>
      <c r="M369" s="278">
        <f t="shared" si="28"/>
        <v>0.42481428571428576</v>
      </c>
      <c r="N369" s="65">
        <f t="shared" si="29"/>
        <v>1095</v>
      </c>
      <c r="O369" s="65"/>
      <c r="P369" s="65"/>
      <c r="Q369" s="273"/>
      <c r="R369" s="65"/>
      <c r="S369" s="65"/>
      <c r="T369" s="65"/>
      <c r="U369" s="65"/>
      <c r="V369" s="65"/>
      <c r="W369" s="65"/>
      <c r="X369" s="265"/>
      <c r="Y369" s="265"/>
    </row>
    <row r="370" spans="7:25" x14ac:dyDescent="0.35">
      <c r="G370" s="65"/>
      <c r="H370" s="65"/>
      <c r="I370" s="65"/>
      <c r="J370" s="65"/>
      <c r="K370" s="65"/>
      <c r="L370" s="65"/>
      <c r="M370" s="278">
        <f t="shared" si="28"/>
        <v>0.42545142857142859</v>
      </c>
      <c r="N370" s="65">
        <f t="shared" si="29"/>
        <v>1096</v>
      </c>
      <c r="O370" s="65"/>
      <c r="P370" s="65"/>
      <c r="Q370" s="273"/>
      <c r="R370" s="65"/>
      <c r="S370" s="65"/>
      <c r="T370" s="65"/>
      <c r="U370" s="65"/>
      <c r="V370" s="65"/>
      <c r="W370" s="65"/>
      <c r="X370" s="265"/>
      <c r="Y370" s="265"/>
    </row>
    <row r="371" spans="7:25" x14ac:dyDescent="0.35">
      <c r="G371" s="65"/>
      <c r="H371" s="65"/>
      <c r="I371" s="65"/>
      <c r="J371" s="65"/>
      <c r="K371" s="65"/>
      <c r="L371" s="65"/>
      <c r="M371" s="278">
        <f t="shared" si="28"/>
        <v>0.42608857142857143</v>
      </c>
      <c r="N371" s="65">
        <f t="shared" si="29"/>
        <v>1097</v>
      </c>
      <c r="O371" s="65"/>
      <c r="P371" s="65"/>
      <c r="Q371" s="273"/>
      <c r="R371" s="65"/>
      <c r="S371" s="65"/>
      <c r="T371" s="65"/>
      <c r="U371" s="65"/>
      <c r="V371" s="65"/>
      <c r="W371" s="65"/>
      <c r="X371" s="265"/>
      <c r="Y371" s="265"/>
    </row>
    <row r="372" spans="7:25" x14ac:dyDescent="0.35">
      <c r="G372" s="65"/>
      <c r="H372" s="65"/>
      <c r="I372" s="65"/>
      <c r="J372" s="65"/>
      <c r="K372" s="65"/>
      <c r="L372" s="65"/>
      <c r="M372" s="278">
        <f t="shared" si="28"/>
        <v>0.42672571428571432</v>
      </c>
      <c r="N372" s="65">
        <f t="shared" si="29"/>
        <v>1098</v>
      </c>
      <c r="O372" s="65"/>
      <c r="P372" s="65"/>
      <c r="Q372" s="273"/>
      <c r="R372" s="65"/>
      <c r="S372" s="65"/>
      <c r="T372" s="65"/>
      <c r="U372" s="65"/>
      <c r="V372" s="65"/>
      <c r="W372" s="65"/>
      <c r="X372" s="265"/>
      <c r="Y372" s="265"/>
    </row>
    <row r="373" spans="7:25" x14ac:dyDescent="0.35">
      <c r="G373" s="65"/>
      <c r="H373" s="65"/>
      <c r="I373" s="65"/>
      <c r="J373" s="65"/>
      <c r="K373" s="65"/>
      <c r="L373" s="65"/>
      <c r="M373" s="278">
        <f t="shared" si="28"/>
        <v>0.42736285714285716</v>
      </c>
      <c r="N373" s="65">
        <f t="shared" si="29"/>
        <v>1099</v>
      </c>
      <c r="O373" s="65"/>
      <c r="P373" s="65"/>
      <c r="Q373" s="273"/>
      <c r="R373" s="65"/>
      <c r="S373" s="65"/>
      <c r="T373" s="65"/>
      <c r="U373" s="65"/>
      <c r="V373" s="65"/>
      <c r="W373" s="65"/>
      <c r="X373" s="265"/>
      <c r="Y373" s="265"/>
    </row>
    <row r="374" spans="7:25" x14ac:dyDescent="0.35">
      <c r="G374" s="65"/>
      <c r="H374" s="65"/>
      <c r="I374" s="65"/>
      <c r="J374" s="65"/>
      <c r="K374" s="65"/>
      <c r="L374" s="65"/>
      <c r="M374" s="278">
        <f t="shared" si="28"/>
        <v>0.42799999999999999</v>
      </c>
      <c r="N374" s="65">
        <f t="shared" si="29"/>
        <v>1100</v>
      </c>
      <c r="O374" s="65"/>
      <c r="P374" s="65"/>
      <c r="Q374" s="273"/>
      <c r="R374" s="65"/>
      <c r="S374" s="65"/>
      <c r="T374" s="65"/>
      <c r="U374" s="65"/>
      <c r="V374" s="65"/>
      <c r="W374" s="65"/>
      <c r="X374" s="265"/>
      <c r="Y374" s="265"/>
    </row>
    <row r="375" spans="7:25" x14ac:dyDescent="0.35">
      <c r="G375" s="65"/>
      <c r="H375" s="65"/>
      <c r="I375" s="65"/>
      <c r="J375" s="65"/>
      <c r="K375" s="65"/>
      <c r="L375" s="65"/>
      <c r="M375" s="278"/>
      <c r="N375" s="65"/>
      <c r="O375" s="65"/>
      <c r="P375" s="65"/>
      <c r="Q375" s="273"/>
      <c r="R375" s="65"/>
      <c r="S375" s="65"/>
      <c r="T375" s="65"/>
      <c r="U375" s="65"/>
      <c r="V375" s="65"/>
      <c r="W375" s="65"/>
      <c r="X375" s="265"/>
      <c r="Y375" s="265"/>
    </row>
    <row r="376" spans="7:25" x14ac:dyDescent="0.35">
      <c r="G376" s="65"/>
      <c r="H376" s="65"/>
      <c r="I376" s="65"/>
      <c r="J376" s="65"/>
      <c r="K376" s="65"/>
      <c r="L376" s="65"/>
      <c r="M376" s="278"/>
      <c r="N376" s="65"/>
      <c r="O376" s="65"/>
      <c r="P376" s="65"/>
      <c r="Q376" s="273"/>
      <c r="R376" s="65"/>
      <c r="S376" s="65"/>
      <c r="T376" s="65"/>
      <c r="U376" s="65"/>
      <c r="V376" s="65"/>
      <c r="W376" s="65"/>
      <c r="X376" s="265"/>
      <c r="Y376" s="265"/>
    </row>
    <row r="377" spans="7:25" x14ac:dyDescent="0.35">
      <c r="G377" s="65"/>
      <c r="H377" s="65"/>
      <c r="I377" s="65"/>
      <c r="J377" s="65"/>
      <c r="K377" s="65"/>
      <c r="L377" s="65"/>
      <c r="M377" s="278"/>
      <c r="N377" s="65" t="s">
        <v>68</v>
      </c>
      <c r="O377" s="65" t="s">
        <v>67</v>
      </c>
      <c r="P377" s="65"/>
      <c r="Q377" s="273"/>
      <c r="R377" s="65"/>
      <c r="S377" s="65"/>
      <c r="T377" s="65"/>
      <c r="U377" s="65"/>
      <c r="V377" s="65"/>
      <c r="W377" s="65"/>
      <c r="X377" s="265"/>
      <c r="Y377" s="265"/>
    </row>
    <row r="378" spans="7:25" x14ac:dyDescent="0.35">
      <c r="G378" s="65"/>
      <c r="H378" s="65"/>
      <c r="I378" s="65"/>
      <c r="J378" s="65"/>
      <c r="K378" s="65"/>
      <c r="L378" s="65"/>
      <c r="M378" s="278"/>
      <c r="N378" s="65">
        <v>2500</v>
      </c>
      <c r="O378" s="65">
        <v>39</v>
      </c>
      <c r="P378" s="65"/>
      <c r="Q378" s="273"/>
      <c r="R378" s="65"/>
      <c r="S378" s="65"/>
      <c r="T378" s="65"/>
      <c r="U378" s="65"/>
      <c r="V378" s="65"/>
      <c r="W378" s="65"/>
      <c r="X378" s="265"/>
      <c r="Y378" s="265"/>
    </row>
    <row r="379" spans="7:25" x14ac:dyDescent="0.35">
      <c r="G379" s="65"/>
      <c r="H379" s="65"/>
      <c r="I379" s="65"/>
      <c r="J379" s="65"/>
      <c r="K379" s="65"/>
      <c r="L379" s="65"/>
      <c r="M379" s="278"/>
      <c r="N379" s="65">
        <v>2400</v>
      </c>
      <c r="O379" s="65">
        <v>37</v>
      </c>
      <c r="P379" s="65"/>
      <c r="Q379" s="273"/>
      <c r="R379" s="65"/>
      <c r="S379" s="65"/>
      <c r="T379" s="65"/>
      <c r="U379" s="65"/>
      <c r="V379" s="65"/>
      <c r="W379" s="65"/>
      <c r="X379" s="265"/>
      <c r="Y379" s="265"/>
    </row>
    <row r="380" spans="7:25" x14ac:dyDescent="0.35">
      <c r="G380" s="65"/>
      <c r="H380" s="65"/>
      <c r="I380" s="65"/>
      <c r="J380" s="65"/>
      <c r="K380" s="65"/>
      <c r="L380" s="65"/>
      <c r="M380" s="278"/>
      <c r="N380" s="65">
        <v>2350</v>
      </c>
      <c r="O380" s="65">
        <v>34</v>
      </c>
      <c r="P380" s="65"/>
      <c r="Q380" s="273"/>
      <c r="R380" s="65"/>
      <c r="S380" s="65"/>
      <c r="T380" s="65"/>
      <c r="U380" s="65"/>
      <c r="V380" s="65"/>
      <c r="W380" s="65"/>
      <c r="X380" s="265"/>
      <c r="Y380" s="265"/>
    </row>
    <row r="381" spans="7:25" ht="15" thickBot="1" x14ac:dyDescent="0.4">
      <c r="G381" s="65"/>
      <c r="H381" s="65"/>
      <c r="I381" s="65"/>
      <c r="J381" s="65"/>
      <c r="K381" s="65"/>
      <c r="L381" s="65"/>
      <c r="M381" s="292"/>
      <c r="N381" s="293"/>
      <c r="O381" s="293"/>
      <c r="P381" s="293"/>
      <c r="Q381" s="294"/>
      <c r="R381" s="65"/>
      <c r="S381" s="65"/>
      <c r="T381" s="65"/>
      <c r="U381" s="65"/>
      <c r="V381" s="65"/>
      <c r="W381" s="65"/>
      <c r="X381" s="265"/>
      <c r="Y381" s="265"/>
    </row>
    <row r="382" spans="7:25" x14ac:dyDescent="0.35">
      <c r="N382" s="28"/>
    </row>
    <row r="383" spans="7:25" x14ac:dyDescent="0.35">
      <c r="N383" s="28"/>
    </row>
    <row r="384" spans="7:25" x14ac:dyDescent="0.35">
      <c r="N384" s="28"/>
    </row>
    <row r="385" spans="14:14" x14ac:dyDescent="0.35">
      <c r="N385" s="28"/>
    </row>
    <row r="386" spans="14:14" x14ac:dyDescent="0.35">
      <c r="N386" s="28"/>
    </row>
    <row r="387" spans="14:14" x14ac:dyDescent="0.35">
      <c r="N387" s="28"/>
    </row>
    <row r="388" spans="14:14" x14ac:dyDescent="0.35">
      <c r="N388" s="28"/>
    </row>
    <row r="389" spans="14:14" x14ac:dyDescent="0.35">
      <c r="N389" s="28"/>
    </row>
    <row r="390" spans="14:14" x14ac:dyDescent="0.35">
      <c r="N390" s="28"/>
    </row>
    <row r="391" spans="14:14" x14ac:dyDescent="0.35">
      <c r="N391" s="28"/>
    </row>
    <row r="392" spans="14:14" x14ac:dyDescent="0.35">
      <c r="N392" s="28"/>
    </row>
    <row r="393" spans="14:14" x14ac:dyDescent="0.35">
      <c r="N393" s="28"/>
    </row>
    <row r="394" spans="14:14" x14ac:dyDescent="0.35">
      <c r="N394" s="28"/>
    </row>
    <row r="395" spans="14:14" x14ac:dyDescent="0.35">
      <c r="N395" s="28"/>
    </row>
    <row r="396" spans="14:14" x14ac:dyDescent="0.35">
      <c r="N396" s="28"/>
    </row>
    <row r="397" spans="14:14" x14ac:dyDescent="0.35">
      <c r="N397" s="28"/>
    </row>
    <row r="398" spans="14:14" x14ac:dyDescent="0.35">
      <c r="N398" s="28"/>
    </row>
    <row r="399" spans="14:14" x14ac:dyDescent="0.35">
      <c r="N399" s="28"/>
    </row>
    <row r="400" spans="14:14" x14ac:dyDescent="0.35">
      <c r="N400" s="28"/>
    </row>
    <row r="401" spans="14:14" x14ac:dyDescent="0.35">
      <c r="N401" s="28"/>
    </row>
    <row r="402" spans="14:14" x14ac:dyDescent="0.35">
      <c r="N402" s="28"/>
    </row>
    <row r="403" spans="14:14" x14ac:dyDescent="0.35">
      <c r="N403" s="28"/>
    </row>
    <row r="404" spans="14:14" x14ac:dyDescent="0.35">
      <c r="N404" s="28"/>
    </row>
  </sheetData>
  <sheetProtection algorithmName="SHA-512" hashValue="xdxRThY0kCqnOYCNzgYiE4RuFkfQrsM+ON5HsWNZT5dT1//3bfE9Nf8rj9JcH71ukBDgfj5BPye4HwU50isafA==" saltValue="IR04u1H/6k5nOK1A8mC4Mw==" spinCount="100000" sheet="1" objects="1" scenarios="1"/>
  <mergeCells count="9">
    <mergeCell ref="A1:W1"/>
    <mergeCell ref="S2:W2"/>
    <mergeCell ref="S9:V9"/>
    <mergeCell ref="G9:J9"/>
    <mergeCell ref="G2:K2"/>
    <mergeCell ref="A2:E2"/>
    <mergeCell ref="A9:D9"/>
    <mergeCell ref="M2:Q2"/>
    <mergeCell ref="M9:P9"/>
  </mergeCells>
  <conditionalFormatting sqref="V18 D26 J27 P27">
    <cfRule type="containsText" dxfId="0" priority="1" operator="containsText" text="HORS CENTRAGE">
      <formula>NOT(ISERROR(SEARCH("HORS CENTRAGE",D18)))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F-GFXD</vt:lpstr>
      <vt:lpstr>F-GLDA</vt:lpstr>
      <vt:lpstr>F-GMKT</vt:lpstr>
      <vt:lpstr>F-HUNN</vt:lpstr>
      <vt:lpstr>DONNEES</vt:lpstr>
      <vt:lpstr>RPMDA</vt:lpstr>
      <vt:lpstr>RPMKT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VEZOLLES</dc:creator>
  <cp:lastModifiedBy>Nicolas Vezolles</cp:lastModifiedBy>
  <cp:lastPrinted>2024-02-14T19:02:16Z</cp:lastPrinted>
  <dcterms:created xsi:type="dcterms:W3CDTF">2024-01-24T15:53:03Z</dcterms:created>
  <dcterms:modified xsi:type="dcterms:W3CDTF">2025-01-11T16:27:12Z</dcterms:modified>
</cp:coreProperties>
</file>